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892AD594-38B5-4106-ACB8-FF190F6EF94B}" xr6:coauthVersionLast="47" xr6:coauthVersionMax="47" xr10:uidLastSave="{00000000-0000-0000-0000-000000000000}"/>
  <bookViews>
    <workbookView xWindow="-120" yWindow="-120" windowWidth="29040" windowHeight="15720" xr2:uid="{01B1E72B-5336-4561-ACF1-819786852B9B}"/>
  </bookViews>
  <sheets>
    <sheet name="Kalkulace_v1" sheetId="3" r:id="rId1"/>
    <sheet name="Kalkulace_v2" sheetId="4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" l="1"/>
  <c r="C20" i="3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C19" i="4"/>
  <c r="C20" i="4"/>
  <c r="C32" i="4"/>
  <c r="AI31" i="4"/>
  <c r="AH31" i="4"/>
  <c r="AF31" i="4"/>
  <c r="V31" i="4"/>
  <c r="U31" i="4"/>
  <c r="T31" i="4"/>
  <c r="S31" i="4"/>
  <c r="P31" i="4"/>
  <c r="O31" i="4"/>
  <c r="N31" i="4"/>
  <c r="L31" i="4"/>
  <c r="C27" i="4"/>
  <c r="D25" i="4"/>
  <c r="E25" i="4" s="1"/>
  <c r="F25" i="4" s="1"/>
  <c r="G25" i="4" s="1"/>
  <c r="H25" i="4" s="1"/>
  <c r="I25" i="4" s="1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AA25" i="4" s="1"/>
  <c r="AB25" i="4" s="1"/>
  <c r="AC25" i="4" s="1"/>
  <c r="AD25" i="4" s="1"/>
  <c r="AE25" i="4" s="1"/>
  <c r="AF25" i="4" s="1"/>
  <c r="AG25" i="4" s="1"/>
  <c r="AH25" i="4" s="1"/>
  <c r="AI25" i="4" s="1"/>
  <c r="AJ25" i="4" s="1"/>
  <c r="AK25" i="4" s="1"/>
  <c r="AL25" i="4" s="1"/>
  <c r="AM25" i="4" s="1"/>
  <c r="AN25" i="4" s="1"/>
  <c r="AO25" i="4" s="1"/>
  <c r="AP25" i="4" s="1"/>
  <c r="AQ25" i="4" s="1"/>
  <c r="C24" i="4"/>
  <c r="D23" i="4"/>
  <c r="D24" i="4" s="1"/>
  <c r="AQ21" i="4"/>
  <c r="AQ31" i="4" s="1"/>
  <c r="AP21" i="4"/>
  <c r="AP31" i="4" s="1"/>
  <c r="AO21" i="4"/>
  <c r="AO31" i="4" s="1"/>
  <c r="AN21" i="4"/>
  <c r="AN31" i="4" s="1"/>
  <c r="AM21" i="4"/>
  <c r="AM31" i="4" s="1"/>
  <c r="AL21" i="4"/>
  <c r="AL31" i="4" s="1"/>
  <c r="AK21" i="4"/>
  <c r="AK31" i="4" s="1"/>
  <c r="AJ21" i="4"/>
  <c r="AJ31" i="4" s="1"/>
  <c r="AI21" i="4"/>
  <c r="AH21" i="4"/>
  <c r="AG21" i="4"/>
  <c r="AG31" i="4" s="1"/>
  <c r="AF21" i="4"/>
  <c r="AE21" i="4"/>
  <c r="AE31" i="4" s="1"/>
  <c r="AD21" i="4"/>
  <c r="AD31" i="4" s="1"/>
  <c r="AC21" i="4"/>
  <c r="AC31" i="4" s="1"/>
  <c r="AB21" i="4"/>
  <c r="AB31" i="4" s="1"/>
  <c r="AA21" i="4"/>
  <c r="AA31" i="4" s="1"/>
  <c r="Z21" i="4"/>
  <c r="Z31" i="4" s="1"/>
  <c r="Y21" i="4"/>
  <c r="Y31" i="4" s="1"/>
  <c r="X21" i="4"/>
  <c r="X31" i="4" s="1"/>
  <c r="W21" i="4"/>
  <c r="W31" i="4" s="1"/>
  <c r="V21" i="4"/>
  <c r="U21" i="4"/>
  <c r="T21" i="4"/>
  <c r="S21" i="4"/>
  <c r="P21" i="4"/>
  <c r="O21" i="4"/>
  <c r="N21" i="4"/>
  <c r="M21" i="4"/>
  <c r="M31" i="4" s="1"/>
  <c r="L21" i="4"/>
  <c r="C16" i="4"/>
  <c r="D14" i="4"/>
  <c r="D12" i="4"/>
  <c r="E12" i="4" s="1"/>
  <c r="F12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R12" i="4" s="1"/>
  <c r="S12" i="4" s="1"/>
  <c r="T12" i="4" s="1"/>
  <c r="U12" i="4" s="1"/>
  <c r="V12" i="4" s="1"/>
  <c r="W12" i="4" s="1"/>
  <c r="X12" i="4" s="1"/>
  <c r="Y12" i="4" s="1"/>
  <c r="Z12" i="4" s="1"/>
  <c r="AA12" i="4" s="1"/>
  <c r="AB12" i="4" s="1"/>
  <c r="AC12" i="4" s="1"/>
  <c r="AD12" i="4" s="1"/>
  <c r="AE12" i="4" s="1"/>
  <c r="AF12" i="4" s="1"/>
  <c r="AG12" i="4" s="1"/>
  <c r="AH12" i="4" s="1"/>
  <c r="AI12" i="4" s="1"/>
  <c r="AJ12" i="4" s="1"/>
  <c r="AK12" i="4" s="1"/>
  <c r="AL12" i="4" s="1"/>
  <c r="AM12" i="4" s="1"/>
  <c r="AN12" i="4" s="1"/>
  <c r="AO12" i="4" s="1"/>
  <c r="AP12" i="4" s="1"/>
  <c r="AQ12" i="4" s="1"/>
  <c r="E11" i="4"/>
  <c r="F11" i="4" s="1"/>
  <c r="D11" i="4"/>
  <c r="AE21" i="3"/>
  <c r="AE31" i="3" s="1"/>
  <c r="D14" i="3"/>
  <c r="E14" i="3"/>
  <c r="F14" i="3" s="1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V14" i="3" s="1"/>
  <c r="W14" i="3" s="1"/>
  <c r="X14" i="3" s="1"/>
  <c r="Y14" i="3" s="1"/>
  <c r="Z14" i="3" s="1"/>
  <c r="AA14" i="3" s="1"/>
  <c r="AB14" i="3" s="1"/>
  <c r="AC14" i="3" s="1"/>
  <c r="AD14" i="3" s="1"/>
  <c r="AE14" i="3" s="1"/>
  <c r="AF14" i="3" s="1"/>
  <c r="AG14" i="3" s="1"/>
  <c r="AH14" i="3" s="1"/>
  <c r="AI14" i="3" s="1"/>
  <c r="AJ14" i="3" s="1"/>
  <c r="AK14" i="3" s="1"/>
  <c r="AL14" i="3" s="1"/>
  <c r="AM14" i="3" s="1"/>
  <c r="AN14" i="3" s="1"/>
  <c r="AO14" i="3" s="1"/>
  <c r="AP14" i="3" s="1"/>
  <c r="AQ14" i="3" s="1"/>
  <c r="Z31" i="3"/>
  <c r="Y31" i="3"/>
  <c r="X31" i="3"/>
  <c r="W31" i="3"/>
  <c r="V31" i="3"/>
  <c r="AQ21" i="3"/>
  <c r="AQ31" i="3" s="1"/>
  <c r="AP21" i="3"/>
  <c r="AP31" i="3" s="1"/>
  <c r="AO21" i="3"/>
  <c r="AO31" i="3" s="1"/>
  <c r="AN21" i="3"/>
  <c r="AN31" i="3" s="1"/>
  <c r="AM21" i="3"/>
  <c r="AM31" i="3" s="1"/>
  <c r="AL21" i="3"/>
  <c r="AL31" i="3" s="1"/>
  <c r="AK21" i="3"/>
  <c r="AK31" i="3" s="1"/>
  <c r="AJ21" i="3"/>
  <c r="AJ31" i="3" s="1"/>
  <c r="AI21" i="3"/>
  <c r="AI31" i="3" s="1"/>
  <c r="AH21" i="3"/>
  <c r="AH31" i="3" s="1"/>
  <c r="AG21" i="3"/>
  <c r="AG31" i="3" s="1"/>
  <c r="AF21" i="3"/>
  <c r="AF31" i="3" s="1"/>
  <c r="AD21" i="3"/>
  <c r="AD31" i="3" s="1"/>
  <c r="AC21" i="3"/>
  <c r="AC31" i="3" s="1"/>
  <c r="AB21" i="3"/>
  <c r="AB31" i="3" s="1"/>
  <c r="AA21" i="3"/>
  <c r="AA31" i="3" s="1"/>
  <c r="Z21" i="3"/>
  <c r="Y21" i="3"/>
  <c r="X21" i="3"/>
  <c r="W21" i="3"/>
  <c r="V21" i="3"/>
  <c r="U21" i="3"/>
  <c r="U31" i="3" s="1"/>
  <c r="T21" i="3"/>
  <c r="T31" i="3" s="1"/>
  <c r="S21" i="3"/>
  <c r="S31" i="3" s="1"/>
  <c r="P21" i="3"/>
  <c r="P31" i="3" s="1"/>
  <c r="O21" i="3"/>
  <c r="O31" i="3" s="1"/>
  <c r="N21" i="3"/>
  <c r="N31" i="3" s="1"/>
  <c r="L21" i="3"/>
  <c r="L31" i="3" s="1"/>
  <c r="C16" i="3"/>
  <c r="C21" i="3" l="1"/>
  <c r="C21" i="4"/>
  <c r="D18" i="4"/>
  <c r="D17" i="4"/>
  <c r="E14" i="4"/>
  <c r="D27" i="4"/>
  <c r="D30" i="4" s="1"/>
  <c r="E23" i="4"/>
  <c r="D16" i="4"/>
  <c r="G11" i="4"/>
  <c r="R18" i="3"/>
  <c r="R21" i="3" s="1"/>
  <c r="R31" i="3" s="1"/>
  <c r="H11" i="4" l="1"/>
  <c r="D21" i="4"/>
  <c r="D31" i="4" s="1"/>
  <c r="E27" i="4"/>
  <c r="E30" i="4" s="1"/>
  <c r="F23" i="4"/>
  <c r="E24" i="4"/>
  <c r="D32" i="4"/>
  <c r="AS33" i="4"/>
  <c r="E17" i="4"/>
  <c r="F14" i="4"/>
  <c r="E16" i="4"/>
  <c r="E18" i="4"/>
  <c r="C32" i="3"/>
  <c r="C24" i="3"/>
  <c r="D12" i="3"/>
  <c r="E12" i="3" s="1"/>
  <c r="D11" i="3"/>
  <c r="E11" i="3" s="1"/>
  <c r="F11" i="3" s="1"/>
  <c r="G11" i="3" s="1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R11" i="3" s="1"/>
  <c r="S11" i="3" s="1"/>
  <c r="T11" i="3" s="1"/>
  <c r="U11" i="3" s="1"/>
  <c r="V11" i="3" s="1"/>
  <c r="W11" i="3" s="1"/>
  <c r="X11" i="3" s="1"/>
  <c r="C27" i="3"/>
  <c r="D25" i="3"/>
  <c r="E25" i="3" s="1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D23" i="3"/>
  <c r="D24" i="3" s="1"/>
  <c r="I11" i="4" l="1"/>
  <c r="E21" i="4"/>
  <c r="E31" i="4" s="1"/>
  <c r="E32" i="4" s="1"/>
  <c r="F17" i="4"/>
  <c r="G14" i="4"/>
  <c r="F16" i="4"/>
  <c r="F18" i="4"/>
  <c r="D33" i="4"/>
  <c r="D34" i="4" s="1"/>
  <c r="F27" i="4"/>
  <c r="F30" i="4" s="1"/>
  <c r="F24" i="4"/>
  <c r="G23" i="4"/>
  <c r="Y11" i="3"/>
  <c r="Z11" i="3" s="1"/>
  <c r="D27" i="3"/>
  <c r="D30" i="3" s="1"/>
  <c r="F12" i="3"/>
  <c r="E23" i="3"/>
  <c r="E24" i="3" s="1"/>
  <c r="E33" i="4" l="1"/>
  <c r="E34" i="4" s="1"/>
  <c r="J11" i="4"/>
  <c r="H23" i="4"/>
  <c r="G27" i="4"/>
  <c r="G30" i="4" s="1"/>
  <c r="G24" i="4"/>
  <c r="F21" i="4"/>
  <c r="F31" i="4" s="1"/>
  <c r="F32" i="4" s="1"/>
  <c r="G17" i="4"/>
  <c r="H14" i="4"/>
  <c r="G16" i="4"/>
  <c r="G18" i="4"/>
  <c r="M21" i="3"/>
  <c r="M31" i="3" s="1"/>
  <c r="J20" i="3"/>
  <c r="J17" i="3"/>
  <c r="K19" i="3"/>
  <c r="K20" i="3"/>
  <c r="J16" i="3"/>
  <c r="J19" i="3"/>
  <c r="I16" i="3"/>
  <c r="E16" i="3"/>
  <c r="E18" i="3"/>
  <c r="E17" i="3"/>
  <c r="F18" i="3"/>
  <c r="F17" i="3"/>
  <c r="F16" i="3"/>
  <c r="H20" i="3"/>
  <c r="H18" i="3"/>
  <c r="H17" i="3"/>
  <c r="H16" i="3"/>
  <c r="G18" i="3"/>
  <c r="G17" i="3"/>
  <c r="G16" i="3"/>
  <c r="D18" i="3"/>
  <c r="D17" i="3"/>
  <c r="D16" i="3"/>
  <c r="Q20" i="3"/>
  <c r="Q21" i="3" s="1"/>
  <c r="Q31" i="3" s="1"/>
  <c r="AA11" i="3"/>
  <c r="AS33" i="3"/>
  <c r="E27" i="3"/>
  <c r="E30" i="3" s="1"/>
  <c r="F23" i="3"/>
  <c r="F24" i="3" s="1"/>
  <c r="G12" i="3"/>
  <c r="F33" i="4" l="1"/>
  <c r="F34" i="4" s="1"/>
  <c r="G21" i="4"/>
  <c r="G31" i="4" s="1"/>
  <c r="G32" i="4" s="1"/>
  <c r="H17" i="4"/>
  <c r="I14" i="4"/>
  <c r="H20" i="4"/>
  <c r="H18" i="4"/>
  <c r="H16" i="4"/>
  <c r="I23" i="4"/>
  <c r="H27" i="4"/>
  <c r="H30" i="4" s="1"/>
  <c r="H24" i="4"/>
  <c r="K11" i="4"/>
  <c r="K21" i="3"/>
  <c r="K31" i="3" s="1"/>
  <c r="J21" i="3"/>
  <c r="J31" i="3" s="1"/>
  <c r="G21" i="3"/>
  <c r="G31" i="3" s="1"/>
  <c r="I21" i="3"/>
  <c r="I31" i="3" s="1"/>
  <c r="H21" i="3"/>
  <c r="H31" i="3" s="1"/>
  <c r="D21" i="3"/>
  <c r="D31" i="3" s="1"/>
  <c r="D32" i="3" s="1"/>
  <c r="F21" i="3"/>
  <c r="F31" i="3" s="1"/>
  <c r="E21" i="3"/>
  <c r="E31" i="3" s="1"/>
  <c r="E32" i="3" s="1"/>
  <c r="AB11" i="3"/>
  <c r="H12" i="3"/>
  <c r="G23" i="3"/>
  <c r="G24" i="3" s="1"/>
  <c r="F27" i="3"/>
  <c r="F30" i="3" s="1"/>
  <c r="H21" i="4" l="1"/>
  <c r="H31" i="4" s="1"/>
  <c r="G33" i="4"/>
  <c r="G34" i="4" s="1"/>
  <c r="L11" i="4"/>
  <c r="H32" i="4"/>
  <c r="J23" i="4"/>
  <c r="I24" i="4"/>
  <c r="I27" i="4"/>
  <c r="I30" i="4" s="1"/>
  <c r="J14" i="4"/>
  <c r="I16" i="4"/>
  <c r="I21" i="4" s="1"/>
  <c r="I31" i="4" s="1"/>
  <c r="D33" i="3"/>
  <c r="D34" i="3" s="1"/>
  <c r="E33" i="3" s="1"/>
  <c r="F32" i="3"/>
  <c r="AC11" i="3"/>
  <c r="H23" i="3"/>
  <c r="H24" i="3" s="1"/>
  <c r="G27" i="3"/>
  <c r="G30" i="3" s="1"/>
  <c r="G32" i="3" s="1"/>
  <c r="I12" i="3"/>
  <c r="H33" i="4" l="1"/>
  <c r="H34" i="4" s="1"/>
  <c r="J17" i="4"/>
  <c r="K14" i="4"/>
  <c r="J16" i="4"/>
  <c r="J20" i="4"/>
  <c r="J19" i="4"/>
  <c r="I32" i="4"/>
  <c r="K23" i="4"/>
  <c r="J27" i="4"/>
  <c r="J30" i="4" s="1"/>
  <c r="J24" i="4"/>
  <c r="M11" i="4"/>
  <c r="E34" i="3"/>
  <c r="F33" i="3" s="1"/>
  <c r="AD11" i="3"/>
  <c r="J12" i="3"/>
  <c r="I23" i="3"/>
  <c r="I24" i="3" s="1"/>
  <c r="H27" i="3"/>
  <c r="H30" i="3" s="1"/>
  <c r="H32" i="3" s="1"/>
  <c r="I33" i="4" l="1"/>
  <c r="I34" i="4" s="1"/>
  <c r="N11" i="4"/>
  <c r="L23" i="4"/>
  <c r="K24" i="4"/>
  <c r="K27" i="4"/>
  <c r="K30" i="4" s="1"/>
  <c r="J21" i="4"/>
  <c r="J31" i="4" s="1"/>
  <c r="J32" i="4" s="1"/>
  <c r="L14" i="4"/>
  <c r="M14" i="4" s="1"/>
  <c r="N14" i="4" s="1"/>
  <c r="O14" i="4" s="1"/>
  <c r="P14" i="4" s="1"/>
  <c r="Q14" i="4" s="1"/>
  <c r="K20" i="4"/>
  <c r="K19" i="4"/>
  <c r="K21" i="4" s="1"/>
  <c r="K31" i="4" s="1"/>
  <c r="F34" i="3"/>
  <c r="G33" i="3" s="1"/>
  <c r="AE11" i="3"/>
  <c r="J23" i="3"/>
  <c r="J24" i="3" s="1"/>
  <c r="I27" i="3"/>
  <c r="I30" i="3" s="1"/>
  <c r="I32" i="3" s="1"/>
  <c r="K12" i="3"/>
  <c r="J33" i="4" l="1"/>
  <c r="J34" i="4" s="1"/>
  <c r="L24" i="4"/>
  <c r="M23" i="4"/>
  <c r="L27" i="4"/>
  <c r="L30" i="4" s="1"/>
  <c r="L32" i="4" s="1"/>
  <c r="Q20" i="4"/>
  <c r="Q21" i="4" s="1"/>
  <c r="Q31" i="4" s="1"/>
  <c r="R14" i="4"/>
  <c r="K32" i="4"/>
  <c r="O11" i="4"/>
  <c r="G34" i="3"/>
  <c r="H33" i="3" s="1"/>
  <c r="AF11" i="3"/>
  <c r="L12" i="3"/>
  <c r="K23" i="3"/>
  <c r="K24" i="3" s="1"/>
  <c r="J27" i="3"/>
  <c r="J30" i="3" s="1"/>
  <c r="J32" i="3" s="1"/>
  <c r="K33" i="4" l="1"/>
  <c r="K34" i="4" s="1"/>
  <c r="P11" i="4"/>
  <c r="R18" i="4"/>
  <c r="R21" i="4" s="1"/>
  <c r="R31" i="4" s="1"/>
  <c r="S14" i="4"/>
  <c r="T14" i="4" s="1"/>
  <c r="U14" i="4" s="1"/>
  <c r="V14" i="4" s="1"/>
  <c r="W14" i="4" s="1"/>
  <c r="X14" i="4" s="1"/>
  <c r="Y14" i="4" s="1"/>
  <c r="Z14" i="4" s="1"/>
  <c r="AA14" i="4" s="1"/>
  <c r="AB14" i="4" s="1"/>
  <c r="AC14" i="4" s="1"/>
  <c r="AD14" i="4" s="1"/>
  <c r="AE14" i="4" s="1"/>
  <c r="AF14" i="4" s="1"/>
  <c r="AG14" i="4" s="1"/>
  <c r="AH14" i="4" s="1"/>
  <c r="AI14" i="4" s="1"/>
  <c r="AJ14" i="4" s="1"/>
  <c r="AK14" i="4" s="1"/>
  <c r="AL14" i="4" s="1"/>
  <c r="AM14" i="4" s="1"/>
  <c r="AN14" i="4" s="1"/>
  <c r="AO14" i="4" s="1"/>
  <c r="AP14" i="4" s="1"/>
  <c r="AQ14" i="4" s="1"/>
  <c r="N23" i="4"/>
  <c r="M24" i="4"/>
  <c r="M27" i="4"/>
  <c r="M30" i="4" s="1"/>
  <c r="M32" i="4" s="1"/>
  <c r="H34" i="3"/>
  <c r="I33" i="3" s="1"/>
  <c r="AG11" i="3"/>
  <c r="L23" i="3"/>
  <c r="L24" i="3" s="1"/>
  <c r="K27" i="3"/>
  <c r="K30" i="3" s="1"/>
  <c r="K32" i="3" s="1"/>
  <c r="M12" i="3"/>
  <c r="L33" i="4" l="1"/>
  <c r="L34" i="4" s="1"/>
  <c r="O23" i="4"/>
  <c r="N24" i="4"/>
  <c r="N27" i="4"/>
  <c r="N30" i="4" s="1"/>
  <c r="N32" i="4" s="1"/>
  <c r="Q11" i="4"/>
  <c r="I34" i="3"/>
  <c r="J33" i="3" s="1"/>
  <c r="AH11" i="3"/>
  <c r="M23" i="3"/>
  <c r="M24" i="3" s="1"/>
  <c r="L27" i="3"/>
  <c r="L30" i="3" s="1"/>
  <c r="L32" i="3" s="1"/>
  <c r="N12" i="3"/>
  <c r="M33" i="4" l="1"/>
  <c r="M34" i="4" s="1"/>
  <c r="R11" i="4"/>
  <c r="P23" i="4"/>
  <c r="O24" i="4"/>
  <c r="O27" i="4"/>
  <c r="O30" i="4" s="1"/>
  <c r="O32" i="4" s="1"/>
  <c r="J34" i="3"/>
  <c r="K33" i="3" s="1"/>
  <c r="AI11" i="3"/>
  <c r="N23" i="3"/>
  <c r="N24" i="3" s="1"/>
  <c r="M27" i="3"/>
  <c r="M30" i="3" s="1"/>
  <c r="M32" i="3" s="1"/>
  <c r="O12" i="3"/>
  <c r="N33" i="4" l="1"/>
  <c r="N34" i="4" s="1"/>
  <c r="P24" i="4"/>
  <c r="Q23" i="4"/>
  <c r="P27" i="4"/>
  <c r="P30" i="4" s="1"/>
  <c r="P32" i="4" s="1"/>
  <c r="S11" i="4"/>
  <c r="K34" i="3"/>
  <c r="L33" i="3" s="1"/>
  <c r="AJ11" i="3"/>
  <c r="O23" i="3"/>
  <c r="O24" i="3" s="1"/>
  <c r="N27" i="3"/>
  <c r="N30" i="3" s="1"/>
  <c r="N32" i="3" s="1"/>
  <c r="P12" i="3"/>
  <c r="T11" i="4" l="1"/>
  <c r="Q24" i="4"/>
  <c r="R23" i="4"/>
  <c r="Q27" i="4"/>
  <c r="Q30" i="4" s="1"/>
  <c r="Q32" i="4" s="1"/>
  <c r="O33" i="4"/>
  <c r="O34" i="4" s="1"/>
  <c r="L34" i="3"/>
  <c r="M33" i="3" s="1"/>
  <c r="M34" i="3" s="1"/>
  <c r="N33" i="3" s="1"/>
  <c r="AK11" i="3"/>
  <c r="Q12" i="3"/>
  <c r="O27" i="3"/>
  <c r="O30" i="3" s="1"/>
  <c r="O32" i="3" s="1"/>
  <c r="P23" i="3"/>
  <c r="P24" i="3" s="1"/>
  <c r="P33" i="4" l="1"/>
  <c r="P34" i="4" s="1"/>
  <c r="R24" i="4"/>
  <c r="R27" i="4"/>
  <c r="R30" i="4" s="1"/>
  <c r="R32" i="4" s="1"/>
  <c r="S23" i="4"/>
  <c r="U11" i="4"/>
  <c r="N34" i="3"/>
  <c r="O33" i="3" s="1"/>
  <c r="AL11" i="3"/>
  <c r="P27" i="3"/>
  <c r="P30" i="3" s="1"/>
  <c r="P32" i="3" s="1"/>
  <c r="Q23" i="3"/>
  <c r="Q24" i="3" s="1"/>
  <c r="R12" i="3"/>
  <c r="V11" i="4" l="1"/>
  <c r="S24" i="4"/>
  <c r="S27" i="4"/>
  <c r="S30" i="4" s="1"/>
  <c r="S32" i="4" s="1"/>
  <c r="T23" i="4"/>
  <c r="Q33" i="4"/>
  <c r="Q34" i="4" s="1"/>
  <c r="AM11" i="3"/>
  <c r="O34" i="3"/>
  <c r="P33" i="3" s="1"/>
  <c r="S12" i="3"/>
  <c r="Q27" i="3"/>
  <c r="Q30" i="3" s="1"/>
  <c r="Q32" i="3" s="1"/>
  <c r="R23" i="3"/>
  <c r="R24" i="3" s="1"/>
  <c r="R33" i="4" l="1"/>
  <c r="R34" i="4" s="1"/>
  <c r="T27" i="4"/>
  <c r="T30" i="4" s="1"/>
  <c r="T32" i="4" s="1"/>
  <c r="T24" i="4"/>
  <c r="U23" i="4"/>
  <c r="W11" i="4"/>
  <c r="AN11" i="3"/>
  <c r="R27" i="3"/>
  <c r="R30" i="3" s="1"/>
  <c r="R32" i="3" s="1"/>
  <c r="S23" i="3"/>
  <c r="S24" i="3" s="1"/>
  <c r="T12" i="3"/>
  <c r="S33" i="4" l="1"/>
  <c r="S34" i="4" s="1"/>
  <c r="X11" i="4"/>
  <c r="U27" i="4"/>
  <c r="U30" i="4" s="1"/>
  <c r="U32" i="4" s="1"/>
  <c r="U24" i="4"/>
  <c r="V23" i="4"/>
  <c r="AO11" i="3"/>
  <c r="P34" i="3"/>
  <c r="Q33" i="3" s="1"/>
  <c r="U12" i="3"/>
  <c r="T23" i="3"/>
  <c r="T24" i="3" s="1"/>
  <c r="S27" i="3"/>
  <c r="S30" i="3" s="1"/>
  <c r="S32" i="3" s="1"/>
  <c r="T33" i="4" l="1"/>
  <c r="T34" i="4" s="1"/>
  <c r="V27" i="4"/>
  <c r="V30" i="4" s="1"/>
  <c r="V32" i="4" s="1"/>
  <c r="W23" i="4"/>
  <c r="V24" i="4"/>
  <c r="Y11" i="4"/>
  <c r="AP11" i="3"/>
  <c r="Q34" i="3"/>
  <c r="R33" i="3" s="1"/>
  <c r="U23" i="3"/>
  <c r="U24" i="3" s="1"/>
  <c r="T27" i="3"/>
  <c r="T30" i="3" s="1"/>
  <c r="T32" i="3" s="1"/>
  <c r="V12" i="3"/>
  <c r="U33" i="4" l="1"/>
  <c r="U34" i="4" s="1"/>
  <c r="Z11" i="4"/>
  <c r="W27" i="4"/>
  <c r="W30" i="4" s="1"/>
  <c r="W32" i="4" s="1"/>
  <c r="W24" i="4"/>
  <c r="X23" i="4"/>
  <c r="AQ11" i="3"/>
  <c r="W12" i="3"/>
  <c r="V23" i="3"/>
  <c r="V24" i="3" s="1"/>
  <c r="U27" i="3"/>
  <c r="U30" i="3" s="1"/>
  <c r="U32" i="3" s="1"/>
  <c r="V33" i="4" l="1"/>
  <c r="V34" i="4" s="1"/>
  <c r="X27" i="4"/>
  <c r="X30" i="4" s="1"/>
  <c r="Y23" i="4"/>
  <c r="X24" i="4"/>
  <c r="AA11" i="4"/>
  <c r="X12" i="3"/>
  <c r="R34" i="3"/>
  <c r="S33" i="3" s="1"/>
  <c r="W23" i="3"/>
  <c r="X23" i="3" s="1"/>
  <c r="V27" i="3"/>
  <c r="V30" i="3" s="1"/>
  <c r="V32" i="3" s="1"/>
  <c r="W33" i="4" l="1"/>
  <c r="W34" i="4" s="1"/>
  <c r="AB11" i="4"/>
  <c r="Y27" i="4"/>
  <c r="Y30" i="4" s="1"/>
  <c r="Y32" i="4" s="1"/>
  <c r="Y24" i="4"/>
  <c r="Z23" i="4"/>
  <c r="X32" i="4"/>
  <c r="AS30" i="4"/>
  <c r="X24" i="3"/>
  <c r="X27" i="3"/>
  <c r="X30" i="3" s="1"/>
  <c r="Y23" i="3"/>
  <c r="Y12" i="3"/>
  <c r="W27" i="3"/>
  <c r="W30" i="3" s="1"/>
  <c r="W32" i="3" s="1"/>
  <c r="W24" i="3"/>
  <c r="Z27" i="4" l="1"/>
  <c r="Z30" i="4" s="1"/>
  <c r="Z32" i="4" s="1"/>
  <c r="AA23" i="4"/>
  <c r="Z24" i="4"/>
  <c r="AC11" i="4"/>
  <c r="X33" i="4"/>
  <c r="X34" i="4"/>
  <c r="X32" i="3"/>
  <c r="Z12" i="3"/>
  <c r="Y24" i="3"/>
  <c r="Y27" i="3"/>
  <c r="Y30" i="3" s="1"/>
  <c r="Z23" i="3"/>
  <c r="AS30" i="3"/>
  <c r="S34" i="3"/>
  <c r="T33" i="3" s="1"/>
  <c r="AB23" i="4" l="1"/>
  <c r="AA27" i="4"/>
  <c r="AA30" i="4" s="1"/>
  <c r="AA32" i="4" s="1"/>
  <c r="AA24" i="4"/>
  <c r="Y33" i="4"/>
  <c r="Y34" i="4" s="1"/>
  <c r="AD11" i="4"/>
  <c r="Y32" i="3"/>
  <c r="AA12" i="3"/>
  <c r="AA23" i="3"/>
  <c r="Z27" i="3"/>
  <c r="Z30" i="3" s="1"/>
  <c r="Z24" i="3"/>
  <c r="AC23" i="4" l="1"/>
  <c r="AB24" i="4"/>
  <c r="AB27" i="4"/>
  <c r="AB30" i="4" s="1"/>
  <c r="AB32" i="4" s="1"/>
  <c r="AE11" i="4"/>
  <c r="Z33" i="4"/>
  <c r="Z34" i="4"/>
  <c r="Z32" i="3"/>
  <c r="AB23" i="3"/>
  <c r="AA27" i="3"/>
  <c r="AA30" i="3" s="1"/>
  <c r="AA24" i="3"/>
  <c r="AB12" i="3"/>
  <c r="T34" i="3"/>
  <c r="U33" i="3" s="1"/>
  <c r="AD23" i="4" l="1"/>
  <c r="AC27" i="4"/>
  <c r="AC30" i="4" s="1"/>
  <c r="AC32" i="4" s="1"/>
  <c r="AC24" i="4"/>
  <c r="AA33" i="4"/>
  <c r="AA34" i="4" s="1"/>
  <c r="AF11" i="4"/>
  <c r="AA32" i="3"/>
  <c r="AC12" i="3"/>
  <c r="AB24" i="3"/>
  <c r="AC23" i="3"/>
  <c r="AB27" i="3"/>
  <c r="AB30" i="3" s="1"/>
  <c r="AE23" i="4" l="1"/>
  <c r="AD27" i="4"/>
  <c r="AD30" i="4" s="1"/>
  <c r="AD32" i="4" s="1"/>
  <c r="AD24" i="4"/>
  <c r="AG11" i="4"/>
  <c r="AB33" i="4"/>
  <c r="AB34" i="4"/>
  <c r="AB32" i="3"/>
  <c r="AD23" i="3"/>
  <c r="AC24" i="3"/>
  <c r="AC27" i="3"/>
  <c r="AC30" i="3" s="1"/>
  <c r="AD12" i="3"/>
  <c r="U34" i="3"/>
  <c r="V33" i="3" s="1"/>
  <c r="AF23" i="4" l="1"/>
  <c r="AE24" i="4"/>
  <c r="AE27" i="4"/>
  <c r="AE30" i="4" s="1"/>
  <c r="AE32" i="4" s="1"/>
  <c r="AC33" i="4"/>
  <c r="AC34" i="4" s="1"/>
  <c r="AH11" i="4"/>
  <c r="AC32" i="3"/>
  <c r="AE12" i="3"/>
  <c r="AE23" i="3"/>
  <c r="AD27" i="3"/>
  <c r="AD30" i="3" s="1"/>
  <c r="AD24" i="3"/>
  <c r="AD33" i="4" l="1"/>
  <c r="AD34" i="4" s="1"/>
  <c r="AG23" i="4"/>
  <c r="AF27" i="4"/>
  <c r="AF30" i="4" s="1"/>
  <c r="AF32" i="4" s="1"/>
  <c r="AF24" i="4"/>
  <c r="AI11" i="4"/>
  <c r="AD32" i="3"/>
  <c r="AE27" i="3"/>
  <c r="AE30" i="3" s="1"/>
  <c r="AF23" i="3"/>
  <c r="AE24" i="3"/>
  <c r="AF12" i="3"/>
  <c r="V34" i="3"/>
  <c r="W33" i="3" s="1"/>
  <c r="AE33" i="4" l="1"/>
  <c r="AE34" i="4" s="1"/>
  <c r="AJ11" i="4"/>
  <c r="AH23" i="4"/>
  <c r="AG24" i="4"/>
  <c r="AG27" i="4"/>
  <c r="AG30" i="4" s="1"/>
  <c r="AG32" i="4" s="1"/>
  <c r="AE32" i="3"/>
  <c r="AG12" i="3"/>
  <c r="AF24" i="3"/>
  <c r="AF27" i="3"/>
  <c r="AF30" i="3" s="1"/>
  <c r="AG23" i="3"/>
  <c r="AF33" i="4" l="1"/>
  <c r="AF34" i="4" s="1"/>
  <c r="AI23" i="4"/>
  <c r="AH24" i="4"/>
  <c r="AH27" i="4"/>
  <c r="AH30" i="4" s="1"/>
  <c r="AH32" i="4" s="1"/>
  <c r="AK11" i="4"/>
  <c r="AF32" i="3"/>
  <c r="AG27" i="3"/>
  <c r="AG30" i="3" s="1"/>
  <c r="AG24" i="3"/>
  <c r="AH23" i="3"/>
  <c r="AH12" i="3"/>
  <c r="W34" i="3"/>
  <c r="X33" i="3" s="1"/>
  <c r="AG33" i="4" l="1"/>
  <c r="AG34" i="4" s="1"/>
  <c r="AL11" i="4"/>
  <c r="AJ23" i="4"/>
  <c r="AI24" i="4"/>
  <c r="AI27" i="4"/>
  <c r="AI30" i="4" s="1"/>
  <c r="AI32" i="4" s="1"/>
  <c r="AG32" i="3"/>
  <c r="X34" i="3"/>
  <c r="Y33" i="3" s="1"/>
  <c r="AI12" i="3"/>
  <c r="AI23" i="3"/>
  <c r="AH24" i="3"/>
  <c r="AH27" i="3"/>
  <c r="AH30" i="3" s="1"/>
  <c r="AH33" i="4" l="1"/>
  <c r="AH34" i="4" s="1"/>
  <c r="AK23" i="4"/>
  <c r="AJ24" i="4"/>
  <c r="AJ27" i="4"/>
  <c r="AJ30" i="4" s="1"/>
  <c r="AJ32" i="4" s="1"/>
  <c r="AM11" i="4"/>
  <c r="AH32" i="3"/>
  <c r="AI27" i="3"/>
  <c r="AI30" i="3" s="1"/>
  <c r="AI24" i="3"/>
  <c r="AJ23" i="3"/>
  <c r="AJ12" i="3"/>
  <c r="Y34" i="3"/>
  <c r="Z33" i="3" s="1"/>
  <c r="AI33" i="4" l="1"/>
  <c r="AI34" i="4" s="1"/>
  <c r="AN11" i="4"/>
  <c r="AL23" i="4"/>
  <c r="AK24" i="4"/>
  <c r="AK27" i="4"/>
  <c r="AK30" i="4" s="1"/>
  <c r="AK32" i="4" s="1"/>
  <c r="AI32" i="3"/>
  <c r="Z34" i="3"/>
  <c r="AK12" i="3"/>
  <c r="AJ27" i="3"/>
  <c r="AJ30" i="3" s="1"/>
  <c r="AJ24" i="3"/>
  <c r="AK23" i="3"/>
  <c r="AJ33" i="4" l="1"/>
  <c r="AJ34" i="4" s="1"/>
  <c r="AL24" i="4"/>
  <c r="AL27" i="4"/>
  <c r="AL30" i="4" s="1"/>
  <c r="AL32" i="4" s="1"/>
  <c r="AM23" i="4"/>
  <c r="AO11" i="4"/>
  <c r="AA33" i="3"/>
  <c r="AA34" i="3" s="1"/>
  <c r="AJ32" i="3"/>
  <c r="AK27" i="3"/>
  <c r="AK30" i="3" s="1"/>
  <c r="AL23" i="3"/>
  <c r="AK24" i="3"/>
  <c r="AL12" i="3"/>
  <c r="AK33" i="4" l="1"/>
  <c r="AK34" i="4" s="1"/>
  <c r="AP11" i="4"/>
  <c r="AM24" i="4"/>
  <c r="AM27" i="4"/>
  <c r="AM30" i="4" s="1"/>
  <c r="AM32" i="4" s="1"/>
  <c r="AN23" i="4"/>
  <c r="AB33" i="3"/>
  <c r="AB34" i="3" s="1"/>
  <c r="AK32" i="3"/>
  <c r="AM12" i="3"/>
  <c r="AL27" i="3"/>
  <c r="AL30" i="3" s="1"/>
  <c r="AL24" i="3"/>
  <c r="AM23" i="3"/>
  <c r="AL33" i="4" l="1"/>
  <c r="AL34" i="4" s="1"/>
  <c r="AN24" i="4"/>
  <c r="AN27" i="4"/>
  <c r="AN30" i="4" s="1"/>
  <c r="AN32" i="4" s="1"/>
  <c r="AO23" i="4"/>
  <c r="AQ11" i="4"/>
  <c r="AC33" i="3"/>
  <c r="AC34" i="3" s="1"/>
  <c r="AL32" i="3"/>
  <c r="AN12" i="3"/>
  <c r="AM27" i="3"/>
  <c r="AM30" i="3" s="1"/>
  <c r="AM24" i="3"/>
  <c r="AN23" i="3"/>
  <c r="AM33" i="4" l="1"/>
  <c r="AM34" i="4" s="1"/>
  <c r="AO24" i="4"/>
  <c r="AO27" i="4"/>
  <c r="AO30" i="4" s="1"/>
  <c r="AO32" i="4" s="1"/>
  <c r="AP23" i="4"/>
  <c r="AD33" i="3"/>
  <c r="AD34" i="3" s="1"/>
  <c r="AM32" i="3"/>
  <c r="AO12" i="3"/>
  <c r="AN27" i="3"/>
  <c r="AN30" i="3" s="1"/>
  <c r="AN24" i="3"/>
  <c r="AO23" i="3"/>
  <c r="AN33" i="4" l="1"/>
  <c r="AN34" i="4"/>
  <c r="AP27" i="4"/>
  <c r="AP30" i="4" s="1"/>
  <c r="AP32" i="4" s="1"/>
  <c r="AQ23" i="4"/>
  <c r="AP24" i="4"/>
  <c r="AE33" i="3"/>
  <c r="AE34" i="3" s="1"/>
  <c r="AN32" i="3"/>
  <c r="AP23" i="3"/>
  <c r="AO24" i="3"/>
  <c r="AO27" i="3"/>
  <c r="AO30" i="3" s="1"/>
  <c r="AP12" i="3"/>
  <c r="AO33" i="4" l="1"/>
  <c r="AO34" i="4" s="1"/>
  <c r="AQ27" i="4"/>
  <c r="AQ30" i="4" s="1"/>
  <c r="AQ32" i="4" s="1"/>
  <c r="AQ24" i="4"/>
  <c r="AF33" i="3"/>
  <c r="AF34" i="3" s="1"/>
  <c r="AO32" i="3"/>
  <c r="AQ12" i="3"/>
  <c r="AP24" i="3"/>
  <c r="AQ23" i="3"/>
  <c r="AP27" i="3"/>
  <c r="AP30" i="3" s="1"/>
  <c r="AP33" i="4" l="1"/>
  <c r="AP34" i="4" s="1"/>
  <c r="AG33" i="3"/>
  <c r="AG34" i="3" s="1"/>
  <c r="AP32" i="3"/>
  <c r="AQ24" i="3"/>
  <c r="AQ27" i="3"/>
  <c r="AQ30" i="3" s="1"/>
  <c r="AQ33" i="4" l="1"/>
  <c r="AQ34" i="4" s="1"/>
  <c r="AH33" i="3"/>
  <c r="AH34" i="3" s="1"/>
  <c r="AQ32" i="3"/>
  <c r="AI33" i="3" l="1"/>
  <c r="AI34" i="3" s="1"/>
  <c r="AJ33" i="3" l="1"/>
  <c r="AJ34" i="3" s="1"/>
  <c r="AK33" i="3" l="1"/>
  <c r="AK34" i="3" s="1"/>
  <c r="AL33" i="3" l="1"/>
  <c r="AL34" i="3" s="1"/>
  <c r="AM33" i="3" l="1"/>
  <c r="AM34" i="3" s="1"/>
  <c r="AN33" i="3" l="1"/>
  <c r="AN34" i="3" s="1"/>
  <c r="AO33" i="3" l="1"/>
  <c r="AO34" i="3" s="1"/>
  <c r="AP33" i="3" l="1"/>
  <c r="AP34" i="3" s="1"/>
  <c r="AQ33" i="3" l="1"/>
  <c r="AQ34" i="3" s="1"/>
</calcChain>
</file>

<file path=xl/sharedStrings.xml><?xml version="1.0" encoding="utf-8"?>
<sst xmlns="http://schemas.openxmlformats.org/spreadsheetml/2006/main" count="60" uniqueCount="30">
  <si>
    <t>Náklady / m3</t>
  </si>
  <si>
    <t>Rok</t>
  </si>
  <si>
    <t>Změna vodného</t>
  </si>
  <si>
    <t>Vydatnost zdroje</t>
  </si>
  <si>
    <t>Změna vydatnosti zdroje</t>
  </si>
  <si>
    <t>Heršpice - voda - kalkulace</t>
  </si>
  <si>
    <t>Výnos - příspěvek do rezerv na krytí oprav a investic</t>
  </si>
  <si>
    <t>v tis. Kč</t>
  </si>
  <si>
    <t>Zhodnocování natvořené rezervy - úroková sazba p.a.</t>
  </si>
  <si>
    <t>Změna nákladů (VHP)</t>
  </si>
  <si>
    <t>Zhodnocení</t>
  </si>
  <si>
    <t>Změna spotřeby vody v Heršpicích</t>
  </si>
  <si>
    <t>Změna cen stavebních prací</t>
  </si>
  <si>
    <t>Spotřeba vody v Heršpicích</t>
  </si>
  <si>
    <t>Vodné / m3 (v Kč bez DPH)</t>
  </si>
  <si>
    <t>Vodné / m3 (v Kč vč. DPH)</t>
  </si>
  <si>
    <t>Poznámky</t>
  </si>
  <si>
    <t>Rezerva - roční přírůstek</t>
  </si>
  <si>
    <t xml:space="preserve"> - Studna SNi-1 a SNi-2</t>
  </si>
  <si>
    <t>Vodovod Heršpice (Objekty/Položky); v tis.Kč (ve sl. C - ceny roku 2023)</t>
  </si>
  <si>
    <t xml:space="preserve"> - Přečerpávací stanice</t>
  </si>
  <si>
    <t xml:space="preserve"> - Vodojem</t>
  </si>
  <si>
    <t xml:space="preserve"> - Vodovodní řady</t>
  </si>
  <si>
    <t>Celkem</t>
  </si>
  <si>
    <t>Index cen stavebních prací</t>
  </si>
  <si>
    <t>Investice - roční objem</t>
  </si>
  <si>
    <t>2032 pořízení úspornějších čerpadel</t>
  </si>
  <si>
    <t>Rezerva - roční saldo</t>
  </si>
  <si>
    <t>Rezerva - kumulovaný zůstatek</t>
  </si>
  <si>
    <t xml:space="preserve"> - Ostatní (Ost.náklady, rezerva, odstavení přerušovací komory, projekt, opravy cest)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</si>
</sst>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#,##0.00\ &quot;Kč&quot;;[Red]\-#,##0.00\ &quot;Kč&quot;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</numFmts>
  <fonts count="28">
    <font>
      <sz val="9.5"/>
      <color theme="1"/>
      <name val="ABBvoice"/>
      <family val="2"/>
      <charset val="238"/>
    </font>
    <font>
      <sz val="6"/>
      <color theme="1"/>
      <name val="ABBvoice"/>
      <family val="2"/>
      <charset val="238"/>
    </font>
    <font>
      <sz val="8"/>
      <color theme="1"/>
      <name val="ABBvoice"/>
      <family val="2"/>
      <charset val="238"/>
    </font>
    <font>
      <b/>
      <sz val="8"/>
      <color theme="1"/>
      <name val="ABBvoice"/>
      <family val="2"/>
      <charset val="238"/>
    </font>
    <font>
      <sz val="9.5"/>
      <color theme="1"/>
      <name val="ABBvoice"/>
      <family val="2"/>
      <charset val="238"/>
    </font>
    <font>
      <sz val="11"/>
      <color theme="1"/>
      <name val="ABBvoice"/>
      <family val="2"/>
      <scheme val="minor"/>
    </font>
    <font>
      <sz val="18"/>
      <color theme="3"/>
      <name val="ABBvoice Medium"/>
      <family val="2"/>
      <scheme val="major"/>
    </font>
    <font>
      <b/>
      <sz val="15"/>
      <color theme="3"/>
      <name val="ABBvoice"/>
      <family val="2"/>
      <scheme val="minor"/>
    </font>
    <font>
      <b/>
      <sz val="13"/>
      <color theme="3"/>
      <name val="ABBvoice"/>
      <family val="2"/>
      <scheme val="minor"/>
    </font>
    <font>
      <b/>
      <sz val="11"/>
      <color theme="3"/>
      <name val="ABBvoice"/>
      <family val="2"/>
      <scheme val="minor"/>
    </font>
    <font>
      <sz val="11"/>
      <color rgb="FF006100"/>
      <name val="ABBvoice"/>
      <family val="2"/>
      <scheme val="minor"/>
    </font>
    <font>
      <sz val="11"/>
      <color rgb="FF9C0006"/>
      <name val="ABBvoice"/>
      <family val="2"/>
      <scheme val="minor"/>
    </font>
    <font>
      <sz val="11"/>
      <color rgb="FF9C5700"/>
      <name val="ABBvoice"/>
      <family val="2"/>
      <scheme val="minor"/>
    </font>
    <font>
      <sz val="11"/>
      <color rgb="FF3F3F76"/>
      <name val="ABBvoice"/>
      <family val="2"/>
      <scheme val="minor"/>
    </font>
    <font>
      <b/>
      <sz val="11"/>
      <color rgb="FF3F3F3F"/>
      <name val="ABBvoice"/>
      <family val="2"/>
      <scheme val="minor"/>
    </font>
    <font>
      <b/>
      <sz val="11"/>
      <color rgb="FFFA7D00"/>
      <name val="ABBvoice"/>
      <family val="2"/>
      <scheme val="minor"/>
    </font>
    <font>
      <sz val="11"/>
      <color rgb="FFFA7D00"/>
      <name val="ABBvoice"/>
      <family val="2"/>
      <scheme val="minor"/>
    </font>
    <font>
      <b/>
      <sz val="11"/>
      <color theme="0"/>
      <name val="ABBvoice"/>
      <family val="2"/>
      <scheme val="minor"/>
    </font>
    <font>
      <sz val="11"/>
      <color rgb="FFFF0000"/>
      <name val="ABBvoice"/>
      <family val="2"/>
      <scheme val="minor"/>
    </font>
    <font>
      <i/>
      <sz val="11"/>
      <color rgb="FF7F7F7F"/>
      <name val="ABBvoice"/>
      <family val="2"/>
      <scheme val="minor"/>
    </font>
    <font>
      <b/>
      <sz val="11"/>
      <color theme="1"/>
      <name val="ABBvoice"/>
      <family val="2"/>
      <scheme val="minor"/>
    </font>
    <font>
      <sz val="11"/>
      <color theme="0"/>
      <name val="ABBvoice"/>
      <family val="2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sz val="9.5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A9A9A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A9A9A9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5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0" borderId="0" applyBorder="0">
      <alignment vertical="top"/>
    </xf>
    <xf numFmtId="14" fontId="4" fillId="0" borderId="1" applyNumberFormat="0" applyBorder="0">
      <alignment vertical="center"/>
    </xf>
    <xf numFmtId="0" fontId="3" fillId="0" borderId="2">
      <alignment vertical="center"/>
    </xf>
    <xf numFmtId="0" fontId="2" fillId="0" borderId="1">
      <alignment vertical="top" wrapText="1"/>
    </xf>
    <xf numFmtId="0" fontId="2" fillId="0" borderId="3">
      <alignment vertical="top" wrapText="1"/>
    </xf>
    <xf numFmtId="0" fontId="2" fillId="0" borderId="3" applyBorder="0">
      <alignment vertical="center"/>
    </xf>
  </cellStyleXfs>
  <cellXfs count="26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0" fontId="25" fillId="35" borderId="0" xfId="0" applyNumberFormat="1" applyFont="1" applyFill="1"/>
    <xf numFmtId="0" fontId="23" fillId="33" borderId="0" xfId="0" applyFont="1" applyFill="1"/>
    <xf numFmtId="10" fontId="23" fillId="33" borderId="0" xfId="0" applyNumberFormat="1" applyFont="1" applyFill="1"/>
    <xf numFmtId="3" fontId="23" fillId="35" borderId="0" xfId="0" applyNumberFormat="1" applyFont="1" applyFill="1"/>
    <xf numFmtId="3" fontId="23" fillId="0" borderId="0" xfId="0" applyNumberFormat="1" applyFont="1"/>
    <xf numFmtId="2" fontId="23" fillId="0" borderId="0" xfId="0" applyNumberFormat="1" applyFont="1"/>
    <xf numFmtId="168" fontId="23" fillId="35" borderId="0" xfId="0" applyNumberFormat="1" applyFont="1" applyFill="1"/>
    <xf numFmtId="168" fontId="23" fillId="0" borderId="0" xfId="0" applyNumberFormat="1" applyFont="1"/>
    <xf numFmtId="168" fontId="25" fillId="0" borderId="0" xfId="0" applyNumberFormat="1" applyFont="1"/>
    <xf numFmtId="0" fontId="26" fillId="0" borderId="0" xfId="0" applyFont="1"/>
    <xf numFmtId="8" fontId="23" fillId="0" borderId="0" xfId="0" applyNumberFormat="1" applyFont="1"/>
    <xf numFmtId="3" fontId="24" fillId="0" borderId="0" xfId="0" applyNumberFormat="1" applyFont="1"/>
    <xf numFmtId="0" fontId="27" fillId="0" borderId="0" xfId="0" applyFont="1"/>
    <xf numFmtId="168" fontId="27" fillId="35" borderId="0" xfId="0" applyNumberFormat="1" applyFont="1" applyFill="1"/>
    <xf numFmtId="0" fontId="23" fillId="0" borderId="0" xfId="0" applyFont="1" applyAlignment="1">
      <alignment wrapText="1"/>
    </xf>
    <xf numFmtId="0" fontId="27" fillId="34" borderId="0" xfId="0" applyFont="1" applyFill="1"/>
    <xf numFmtId="3" fontId="27" fillId="34" borderId="0" xfId="0" applyNumberFormat="1" applyFont="1" applyFill="1"/>
    <xf numFmtId="0" fontId="27" fillId="36" borderId="0" xfId="0" applyFont="1" applyFill="1"/>
    <xf numFmtId="168" fontId="27" fillId="36" borderId="0" xfId="0" applyNumberFormat="1" applyFont="1" applyFill="1"/>
    <xf numFmtId="0" fontId="24" fillId="36" borderId="0" xfId="0" applyFont="1" applyFill="1"/>
    <xf numFmtId="3" fontId="24" fillId="36" borderId="0" xfId="0" applyNumberFormat="1" applyFont="1" applyFill="1"/>
  </cellXfs>
  <cellStyles count="53">
    <cellStyle name="_Meta Data Content" xfId="48" xr:uid="{C40E1D37-404B-45A0-B820-FEB526A4F37A}"/>
    <cellStyle name="_Meta Data Copyright" xfId="52" xr:uid="{91CEAD18-29F0-4A90-9F29-93C506258202}"/>
    <cellStyle name="_Meta Data Heading" xfId="47" xr:uid="{2486B25D-F5FF-4DAB-819C-FC38D98AF132}"/>
    <cellStyle name="_Revision Table Header" xfId="49" xr:uid="{B930ED5C-8A37-4214-91F8-0D70EBC3D42A}"/>
    <cellStyle name="_Revision Table Last Row" xfId="51" xr:uid="{C86E9122-5F36-44F6-A278-56260A577E06}"/>
    <cellStyle name="_Revision Table Row" xfId="50" xr:uid="{BCB6EAD3-0C23-4F6D-83C7-FCD83AE23C4D}"/>
    <cellStyle name="20 % – Zvýraznění 1" xfId="24" builtinId="30" hidden="1"/>
    <cellStyle name="20 % – Zvýraznění 2" xfId="28" builtinId="34" hidden="1"/>
    <cellStyle name="20 % – Zvýraznění 3" xfId="32" builtinId="38" hidden="1"/>
    <cellStyle name="20 % – Zvýraznění 4" xfId="36" builtinId="42" hidden="1"/>
    <cellStyle name="20 % – Zvýraznění 5" xfId="40" builtinId="46" hidden="1"/>
    <cellStyle name="20 % – Zvýraznění 6" xfId="44" builtinId="50" hidden="1"/>
    <cellStyle name="40 % – Zvýraznění 1" xfId="25" builtinId="31" hidden="1"/>
    <cellStyle name="40 % – Zvýraznění 2" xfId="29" builtinId="35" hidden="1"/>
    <cellStyle name="40 % – Zvýraznění 3" xfId="33" builtinId="39" hidden="1"/>
    <cellStyle name="40 % – Zvýraznění 4" xfId="37" builtinId="43" hidden="1"/>
    <cellStyle name="40 % – Zvýraznění 5" xfId="41" builtinId="47" hidden="1"/>
    <cellStyle name="40 % – Zvýraznění 6" xfId="45" builtinId="51" hidden="1"/>
    <cellStyle name="60 % – Zvýraznění 1" xfId="26" builtinId="32" hidden="1"/>
    <cellStyle name="60 % – Zvýraznění 2" xfId="30" builtinId="36" hidden="1"/>
    <cellStyle name="60 % – Zvýraznění 3" xfId="34" builtinId="40" hidden="1"/>
    <cellStyle name="60 % – Zvýraznění 4" xfId="38" builtinId="44" hidden="1"/>
    <cellStyle name="60 % – Zvýraznění 5" xfId="42" builtinId="48" hidden="1"/>
    <cellStyle name="60 % – Zvýraznění 6" xfId="46" builtinId="52" hidden="1"/>
    <cellStyle name="Celkem" xfId="22" builtinId="25" hidden="1"/>
    <cellStyle name="Čárka" xfId="1" builtinId="3" hidden="1"/>
    <cellStyle name="Čárky bez des. míst" xfId="2" builtinId="6" hidden="1"/>
    <cellStyle name="Kontrolní buňka" xfId="18" builtinId="23" hidden="1"/>
    <cellStyle name="Měna" xfId="3" builtinId="4" hidden="1"/>
    <cellStyle name="Měny bez des. míst" xfId="4" builtinId="7" hidden="1"/>
    <cellStyle name="Nadpis 1" xfId="7" builtinId="16" hidden="1"/>
    <cellStyle name="Nadpis 2" xfId="8" builtinId="17" hidden="1"/>
    <cellStyle name="Nadpis 3" xfId="9" builtinId="18" hidden="1"/>
    <cellStyle name="Nadpis 4" xfId="10" builtinId="19" hidden="1"/>
    <cellStyle name="Název" xfId="6" builtinId="15" hidden="1"/>
    <cellStyle name="Neutrální" xfId="13" builtinId="28" hidden="1"/>
    <cellStyle name="Normální" xfId="0" builtinId="0" customBuiltin="1"/>
    <cellStyle name="Poznámka" xfId="20" builtinId="10" hidden="1"/>
    <cellStyle name="Procenta" xfId="5" builtinId="5" hidden="1"/>
    <cellStyle name="Propojená buňka" xfId="17" builtinId="24" hidden="1"/>
    <cellStyle name="Správně" xfId="11" builtinId="26" hidden="1"/>
    <cellStyle name="Špatně" xfId="12" builtinId="27" hidden="1"/>
    <cellStyle name="Text upozornění" xfId="19" builtinId="11" hidden="1"/>
    <cellStyle name="Vstup" xfId="14" builtinId="20" hidden="1"/>
    <cellStyle name="Výpočet" xfId="16" builtinId="22" hidden="1"/>
    <cellStyle name="Výstup" xfId="15" builtinId="21" hidden="1"/>
    <cellStyle name="Vysvětlující text" xfId="21" builtinId="53" hidden="1"/>
    <cellStyle name="Zvýraznění 1" xfId="23" builtinId="29" hidden="1"/>
    <cellStyle name="Zvýraznění 2" xfId="27" builtinId="33" hidden="1"/>
    <cellStyle name="Zvýraznění 3" xfId="31" builtinId="37" hidden="1"/>
    <cellStyle name="Zvýraznění 4" xfId="35" builtinId="41" hidden="1"/>
    <cellStyle name="Zvýraznění 5" xfId="39" builtinId="45" hidden="1"/>
    <cellStyle name="Zvýraznění 6" xfId="43" builtinId="49" hidden="1"/>
  </cellStyles>
  <dxfs count="5">
    <dxf>
      <font>
        <b/>
        <i val="0"/>
      </font>
    </dxf>
    <dxf>
      <font>
        <b/>
        <i val="0"/>
      </font>
    </dxf>
    <dxf>
      <border>
        <top style="thin">
          <color auto="1"/>
        </top>
      </border>
    </dxf>
    <dxf>
      <font>
        <b/>
        <i val="0"/>
      </font>
      <border>
        <bottom style="thin">
          <color auto="1"/>
        </bottom>
      </border>
    </dxf>
    <dxf>
      <fill>
        <patternFill>
          <bgColor theme="0"/>
        </patternFill>
      </fill>
      <border>
        <top style="medium">
          <color auto="1"/>
        </top>
        <bottom style="thin">
          <color auto="1"/>
        </bottom>
        <horizontal style="thin">
          <color rgb="FFA9A9A9"/>
        </horizontal>
      </border>
    </dxf>
  </dxfs>
  <tableStyles count="1" defaultTableStyle="ABB Table" defaultPivotStyle="PivotStyleLight16">
    <tableStyle name="ABB Table" pivot="0" count="5" xr9:uid="{8E05038B-35BD-4FCB-85F9-65B80D177C34}">
      <tableStyleElement type="wholeTable" dxfId="4"/>
      <tableStyleElement type="headerRow" dxfId="3"/>
      <tableStyleElement type="totalRow" dxfId="2"/>
      <tableStyleElement type="firstColumn" dxfId="1"/>
      <tableStyleElement type="lastColumn" dxfId="0"/>
    </tableStyle>
  </tableStyles>
  <colors>
    <mruColors>
      <color rgb="FFFFFF99"/>
      <color rgb="FF99FF99"/>
      <color rgb="FFA9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ABB repositioning">
      <a:dk1>
        <a:srgbClr val="000000"/>
      </a:dk1>
      <a:lt1>
        <a:srgbClr val="FFFFFF"/>
      </a:lt1>
      <a:dk2>
        <a:srgbClr val="6764F6"/>
      </a:dk2>
      <a:lt2>
        <a:srgbClr val="FF000F"/>
      </a:lt2>
      <a:accent1>
        <a:srgbClr val="262626"/>
      </a:accent1>
      <a:accent2>
        <a:srgbClr val="6E6E6E"/>
      </a:accent2>
      <a:accent3>
        <a:srgbClr val="A9A9A9"/>
      </a:accent3>
      <a:accent4>
        <a:srgbClr val="D2D2D2"/>
      </a:accent4>
      <a:accent5>
        <a:srgbClr val="F0F0F0"/>
      </a:accent5>
      <a:accent6>
        <a:srgbClr val="FAFAFA"/>
      </a:accent6>
      <a:hlink>
        <a:srgbClr val="FF000F"/>
      </a:hlink>
      <a:folHlink>
        <a:srgbClr val="6E6E6E"/>
      </a:folHlink>
    </a:clrScheme>
    <a:fontScheme name="ABB">
      <a:majorFont>
        <a:latin typeface="ABBvoice Medium"/>
        <a:ea typeface=""/>
        <a:cs typeface=""/>
      </a:majorFont>
      <a:minorFont>
        <a:latin typeface="ABBvo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Chart 1">
      <a:srgbClr val="FF000F"/>
    </a:custClr>
    <a:custClr name="Chart 2">
      <a:srgbClr val="FF957E"/>
    </a:custClr>
    <a:custClr name="Chart 3">
      <a:srgbClr val="FFDCCD"/>
    </a:custClr>
    <a:custClr name="Chart 4">
      <a:srgbClr val="6764F6"/>
    </a:custClr>
    <a:custClr name="Chart 5">
      <a:srgbClr val="93A1FF"/>
    </a:custClr>
    <a:custClr name="Chart 6">
      <a:srgbClr val="E4E7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Chart 7">
      <a:srgbClr val="000000"/>
    </a:custClr>
    <a:custClr name="Chart 8">
      <a:srgbClr val="6E6E6E"/>
    </a:custClr>
    <a:custClr name="Chart 9">
      <a:srgbClr val="A9A9A9"/>
    </a:custClr>
    <a:custClr name="Chart 10">
      <a:srgbClr val="D2D2D2"/>
    </a:custClr>
    <a:custClr name="Chart 11">
      <a:srgbClr val="F0F0F0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Blue">
      <a:srgbClr val="004C97"/>
    </a:custClr>
    <a:custClr name="Green">
      <a:srgbClr val="007A33"/>
    </a:custClr>
    <a:custClr name="Yellow">
      <a:srgbClr val="FFD100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F05C-CD23-4EA9-93FE-34182733333F}">
  <dimension ref="A1:AS34"/>
  <sheetViews>
    <sheetView showGridLines="0" tabSelected="1" zoomScale="80" zoomScaleNormal="80" workbookViewId="0">
      <pane xSplit="3" ySplit="3" topLeftCell="I4" activePane="bottomRight" state="frozen"/>
      <selection pane="topRight" activeCell="C1" sqref="C1"/>
      <selection pane="bottomLeft" activeCell="A4" sqref="A4"/>
      <selection pane="bottomRight" activeCell="D4" sqref="D4"/>
    </sheetView>
  </sheetViews>
  <sheetFormatPr defaultColWidth="8.85546875" defaultRowHeight="12.75"/>
  <cols>
    <col min="1" max="1" width="36.42578125" style="2" customWidth="1"/>
    <col min="2" max="2" width="9.85546875" style="2" customWidth="1"/>
    <col min="3" max="3" width="5.5703125" style="2" bestFit="1" customWidth="1"/>
    <col min="4" max="43" width="7.28515625" style="2" customWidth="1"/>
    <col min="44" max="44" width="8.85546875" style="2"/>
    <col min="45" max="45" width="15.7109375" style="2" customWidth="1"/>
    <col min="46" max="16384" width="8.85546875" style="2"/>
  </cols>
  <sheetData>
    <row r="1" spans="1:43" ht="21">
      <c r="A1" s="1" t="s">
        <v>5</v>
      </c>
      <c r="B1" s="1"/>
    </row>
    <row r="3" spans="1:43">
      <c r="A3" s="3" t="s">
        <v>1</v>
      </c>
      <c r="B3" s="3" t="s">
        <v>16</v>
      </c>
      <c r="C3" s="3">
        <v>2025</v>
      </c>
      <c r="D3" s="3">
        <v>2026</v>
      </c>
      <c r="E3" s="3">
        <v>2027</v>
      </c>
      <c r="F3" s="3">
        <v>2028</v>
      </c>
      <c r="G3" s="3">
        <v>2029</v>
      </c>
      <c r="H3" s="3">
        <v>2030</v>
      </c>
      <c r="I3" s="3">
        <v>2031</v>
      </c>
      <c r="J3" s="3">
        <v>2032</v>
      </c>
      <c r="K3" s="3">
        <v>2033</v>
      </c>
      <c r="L3" s="3">
        <v>2034</v>
      </c>
      <c r="M3" s="3">
        <v>2035</v>
      </c>
      <c r="N3" s="3">
        <v>2036</v>
      </c>
      <c r="O3" s="3">
        <v>2037</v>
      </c>
      <c r="P3" s="3">
        <v>2038</v>
      </c>
      <c r="Q3" s="3">
        <v>2039</v>
      </c>
      <c r="R3" s="3">
        <v>2040</v>
      </c>
      <c r="S3" s="3">
        <v>2041</v>
      </c>
      <c r="T3" s="3">
        <v>2042</v>
      </c>
      <c r="U3" s="3">
        <v>2043</v>
      </c>
      <c r="V3" s="3">
        <v>2044</v>
      </c>
      <c r="W3" s="3">
        <v>2045</v>
      </c>
      <c r="X3" s="3">
        <v>2046</v>
      </c>
      <c r="Y3" s="3">
        <v>2047</v>
      </c>
      <c r="Z3" s="3">
        <v>2048</v>
      </c>
      <c r="AA3" s="3">
        <v>2049</v>
      </c>
      <c r="AB3" s="3">
        <v>2050</v>
      </c>
      <c r="AC3" s="3">
        <v>2051</v>
      </c>
      <c r="AD3" s="3">
        <v>2052</v>
      </c>
      <c r="AE3" s="3">
        <v>2053</v>
      </c>
      <c r="AF3" s="3">
        <v>2054</v>
      </c>
      <c r="AG3" s="3">
        <v>2055</v>
      </c>
      <c r="AH3" s="3">
        <v>2056</v>
      </c>
      <c r="AI3" s="3">
        <v>2057</v>
      </c>
      <c r="AJ3" s="3">
        <v>2058</v>
      </c>
      <c r="AK3" s="3">
        <v>2059</v>
      </c>
      <c r="AL3" s="3">
        <v>2060</v>
      </c>
      <c r="AM3" s="3">
        <v>2061</v>
      </c>
      <c r="AN3" s="3">
        <v>2062</v>
      </c>
      <c r="AO3" s="3">
        <v>2063</v>
      </c>
      <c r="AP3" s="3">
        <v>2064</v>
      </c>
      <c r="AQ3" s="3">
        <v>2065</v>
      </c>
    </row>
    <row r="4" spans="1:43" s="4" customFormat="1" ht="11.25">
      <c r="A4" s="4" t="s">
        <v>2</v>
      </c>
      <c r="D4" s="5">
        <v>7.4999999999999997E-2</v>
      </c>
      <c r="E4" s="5">
        <v>7.4999999999999997E-2</v>
      </c>
      <c r="F4" s="5">
        <v>7.4999999999999997E-2</v>
      </c>
      <c r="G4" s="5">
        <v>7.4999999999999997E-2</v>
      </c>
      <c r="H4" s="5">
        <v>7.4999999999999997E-2</v>
      </c>
      <c r="I4" s="5">
        <v>7.4999999999999997E-2</v>
      </c>
      <c r="J4" s="5">
        <v>7.4999999999999997E-2</v>
      </c>
      <c r="K4" s="5">
        <v>7.4999999999999997E-2</v>
      </c>
      <c r="L4" s="5">
        <v>7.4999999999999997E-2</v>
      </c>
      <c r="M4" s="5">
        <v>7.4999999999999997E-2</v>
      </c>
      <c r="N4" s="5">
        <v>7.4999999999999997E-2</v>
      </c>
      <c r="O4" s="5">
        <v>7.4999999999999997E-2</v>
      </c>
      <c r="P4" s="5">
        <v>7.4999999999999997E-2</v>
      </c>
      <c r="Q4" s="5">
        <v>7.4999999999999997E-2</v>
      </c>
      <c r="R4" s="5">
        <v>7.4999999999999997E-2</v>
      </c>
      <c r="S4" s="5">
        <v>7.4999999999999997E-2</v>
      </c>
      <c r="T4" s="5">
        <v>7.4999999999999997E-2</v>
      </c>
      <c r="U4" s="5">
        <v>7.4999999999999997E-2</v>
      </c>
      <c r="V4" s="5">
        <v>7.4999999999999997E-2</v>
      </c>
      <c r="W4" s="5">
        <v>7.4999999999999997E-2</v>
      </c>
      <c r="X4" s="5">
        <v>7.4999999999999997E-2</v>
      </c>
      <c r="Y4" s="5">
        <v>7.4999999999999997E-2</v>
      </c>
      <c r="Z4" s="5">
        <v>7.4999999999999997E-2</v>
      </c>
      <c r="AA4" s="5">
        <v>7.4999999999999997E-2</v>
      </c>
      <c r="AB4" s="5">
        <v>7.4999999999999997E-2</v>
      </c>
      <c r="AC4" s="5">
        <v>7.4999999999999997E-2</v>
      </c>
      <c r="AD4" s="5">
        <v>7.4999999999999997E-2</v>
      </c>
      <c r="AE4" s="5">
        <v>7.4999999999999997E-2</v>
      </c>
      <c r="AF4" s="5">
        <v>7.4999999999999997E-2</v>
      </c>
      <c r="AG4" s="5">
        <v>7.4999999999999997E-2</v>
      </c>
      <c r="AH4" s="5">
        <v>7.4999999999999997E-2</v>
      </c>
      <c r="AI4" s="5">
        <v>7.4999999999999997E-2</v>
      </c>
      <c r="AJ4" s="5">
        <v>7.4999999999999997E-2</v>
      </c>
      <c r="AK4" s="5">
        <v>7.4999999999999997E-2</v>
      </c>
      <c r="AL4" s="5">
        <v>7.4999999999999997E-2</v>
      </c>
      <c r="AM4" s="5">
        <v>7.4999999999999997E-2</v>
      </c>
      <c r="AN4" s="5">
        <v>7.4999999999999997E-2</v>
      </c>
      <c r="AO4" s="5">
        <v>7.4999999999999997E-2</v>
      </c>
      <c r="AP4" s="5">
        <v>7.4999999999999997E-2</v>
      </c>
      <c r="AQ4" s="5">
        <v>7.4999999999999997E-2</v>
      </c>
    </row>
    <row r="5" spans="1:43" s="4" customFormat="1" ht="11.25">
      <c r="A5" s="4" t="s">
        <v>9</v>
      </c>
      <c r="B5" s="4" t="s">
        <v>26</v>
      </c>
      <c r="D5" s="5">
        <v>0.05</v>
      </c>
      <c r="E5" s="5">
        <v>0.05</v>
      </c>
      <c r="F5" s="5">
        <v>0.05</v>
      </c>
      <c r="G5" s="5">
        <v>0.05</v>
      </c>
      <c r="H5" s="5">
        <v>0.05</v>
      </c>
      <c r="I5" s="5">
        <v>0.05</v>
      </c>
      <c r="J5" s="5">
        <v>-0.1</v>
      </c>
      <c r="K5" s="5">
        <v>0.05</v>
      </c>
      <c r="L5" s="5">
        <v>0.05</v>
      </c>
      <c r="M5" s="5">
        <v>0.05</v>
      </c>
      <c r="N5" s="5">
        <v>0.05</v>
      </c>
      <c r="O5" s="5">
        <v>0.05</v>
      </c>
      <c r="P5" s="5">
        <v>0.05</v>
      </c>
      <c r="Q5" s="5">
        <v>0.05</v>
      </c>
      <c r="R5" s="5">
        <v>0.05</v>
      </c>
      <c r="S5" s="5">
        <v>0.05</v>
      </c>
      <c r="T5" s="5">
        <v>0.05</v>
      </c>
      <c r="U5" s="5">
        <v>0.05</v>
      </c>
      <c r="V5" s="5">
        <v>0.05</v>
      </c>
      <c r="W5" s="5">
        <v>0.05</v>
      </c>
      <c r="X5" s="5">
        <v>0.05</v>
      </c>
      <c r="Y5" s="5">
        <v>0.05</v>
      </c>
      <c r="Z5" s="5">
        <v>0.05</v>
      </c>
      <c r="AA5" s="5">
        <v>0.05</v>
      </c>
      <c r="AB5" s="5">
        <v>0.05</v>
      </c>
      <c r="AC5" s="5">
        <v>0.05</v>
      </c>
      <c r="AD5" s="5">
        <v>0.05</v>
      </c>
      <c r="AE5" s="5">
        <v>0.05</v>
      </c>
      <c r="AF5" s="5">
        <v>0.05</v>
      </c>
      <c r="AG5" s="5">
        <v>0.05</v>
      </c>
      <c r="AH5" s="5">
        <v>0.05</v>
      </c>
      <c r="AI5" s="5">
        <v>0.05</v>
      </c>
      <c r="AJ5" s="5">
        <v>0.05</v>
      </c>
      <c r="AK5" s="5">
        <v>0.05</v>
      </c>
      <c r="AL5" s="5">
        <v>0.05</v>
      </c>
      <c r="AM5" s="5">
        <v>0.05</v>
      </c>
      <c r="AN5" s="5">
        <v>0.05</v>
      </c>
      <c r="AO5" s="5">
        <v>0.05</v>
      </c>
      <c r="AP5" s="5">
        <v>0.05</v>
      </c>
      <c r="AQ5" s="5">
        <v>0.05</v>
      </c>
    </row>
    <row r="6" spans="1:43" s="4" customFormat="1" ht="11.25">
      <c r="A6" s="4" t="s">
        <v>11</v>
      </c>
      <c r="D6" s="5">
        <v>0.02</v>
      </c>
      <c r="E6" s="5">
        <v>0.02</v>
      </c>
      <c r="F6" s="5">
        <v>1.4999999999999999E-2</v>
      </c>
      <c r="G6" s="5">
        <v>1.4999999999999999E-2</v>
      </c>
      <c r="H6" s="5">
        <v>0.01</v>
      </c>
      <c r="I6" s="5">
        <v>0.01</v>
      </c>
      <c r="J6" s="5">
        <v>0.01</v>
      </c>
      <c r="K6" s="5">
        <v>0.01</v>
      </c>
      <c r="L6" s="5">
        <v>0.01</v>
      </c>
      <c r="M6" s="5">
        <v>0.01</v>
      </c>
      <c r="N6" s="5">
        <v>0.01</v>
      </c>
      <c r="O6" s="5">
        <v>0.01</v>
      </c>
      <c r="P6" s="5">
        <v>0.01</v>
      </c>
      <c r="Q6" s="5">
        <v>0.01</v>
      </c>
      <c r="R6" s="5">
        <v>0.01</v>
      </c>
      <c r="S6" s="5">
        <v>0.01</v>
      </c>
      <c r="T6" s="5">
        <v>0.01</v>
      </c>
      <c r="U6" s="5">
        <v>0.01</v>
      </c>
      <c r="V6" s="5">
        <v>0.01</v>
      </c>
      <c r="W6" s="5">
        <v>0.01</v>
      </c>
      <c r="X6" s="5">
        <v>0.01</v>
      </c>
      <c r="Y6" s="5">
        <v>0.01</v>
      </c>
      <c r="Z6" s="5">
        <v>0.01</v>
      </c>
      <c r="AA6" s="5">
        <v>0.01</v>
      </c>
      <c r="AB6" s="5">
        <v>0.01</v>
      </c>
      <c r="AC6" s="5">
        <v>0.01</v>
      </c>
      <c r="AD6" s="5">
        <v>0.01</v>
      </c>
      <c r="AE6" s="5">
        <v>0.01</v>
      </c>
      <c r="AF6" s="5">
        <v>0.01</v>
      </c>
      <c r="AG6" s="5">
        <v>0.01</v>
      </c>
      <c r="AH6" s="5">
        <v>0.01</v>
      </c>
      <c r="AI6" s="5">
        <v>0.01</v>
      </c>
      <c r="AJ6" s="5">
        <v>0.01</v>
      </c>
      <c r="AK6" s="5">
        <v>0.01</v>
      </c>
      <c r="AL6" s="5">
        <v>0.01</v>
      </c>
      <c r="AM6" s="5">
        <v>0.01</v>
      </c>
      <c r="AN6" s="5">
        <v>0.01</v>
      </c>
      <c r="AO6" s="5">
        <v>0.01</v>
      </c>
      <c r="AP6" s="5">
        <v>0.01</v>
      </c>
      <c r="AQ6" s="5">
        <v>0.01</v>
      </c>
    </row>
    <row r="7" spans="1:43" s="4" customFormat="1" ht="11.25">
      <c r="A7" s="4" t="s">
        <v>4</v>
      </c>
      <c r="D7" s="5">
        <v>0</v>
      </c>
      <c r="E7" s="5">
        <v>-0.01</v>
      </c>
      <c r="F7" s="5">
        <v>-0.01</v>
      </c>
      <c r="G7" s="5">
        <v>-0.01</v>
      </c>
      <c r="H7" s="5">
        <v>-0.01</v>
      </c>
      <c r="I7" s="5">
        <v>-0.01</v>
      </c>
      <c r="J7" s="5">
        <v>-0.01</v>
      </c>
      <c r="K7" s="5">
        <v>-0.01</v>
      </c>
      <c r="L7" s="5">
        <v>-0.01</v>
      </c>
      <c r="M7" s="5">
        <v>-0.01</v>
      </c>
      <c r="N7" s="5">
        <v>-0.01</v>
      </c>
      <c r="O7" s="5">
        <v>-0.01</v>
      </c>
      <c r="P7" s="5">
        <v>-0.01</v>
      </c>
      <c r="Q7" s="5">
        <v>-0.01</v>
      </c>
      <c r="R7" s="5">
        <v>-0.01</v>
      </c>
      <c r="S7" s="5">
        <v>-0.01</v>
      </c>
      <c r="T7" s="5">
        <v>-0.01</v>
      </c>
      <c r="U7" s="5">
        <v>-0.01</v>
      </c>
      <c r="V7" s="5">
        <v>-0.01</v>
      </c>
      <c r="W7" s="5">
        <v>-0.01</v>
      </c>
      <c r="X7" s="5">
        <v>-0.01</v>
      </c>
      <c r="Y7" s="5">
        <v>-0.01</v>
      </c>
      <c r="Z7" s="5">
        <v>-0.01</v>
      </c>
      <c r="AA7" s="5">
        <v>-0.01</v>
      </c>
      <c r="AB7" s="5">
        <v>-0.01</v>
      </c>
      <c r="AC7" s="5">
        <v>-0.01</v>
      </c>
      <c r="AD7" s="5">
        <v>-0.01</v>
      </c>
      <c r="AE7" s="5">
        <v>-0.01</v>
      </c>
      <c r="AF7" s="5">
        <v>-0.01</v>
      </c>
      <c r="AG7" s="5">
        <v>-0.01</v>
      </c>
      <c r="AH7" s="5">
        <v>-0.01</v>
      </c>
      <c r="AI7" s="5">
        <v>-0.01</v>
      </c>
      <c r="AJ7" s="5">
        <v>-0.01</v>
      </c>
      <c r="AK7" s="5">
        <v>-0.01</v>
      </c>
      <c r="AL7" s="5">
        <v>-0.01</v>
      </c>
      <c r="AM7" s="5">
        <v>-0.01</v>
      </c>
      <c r="AN7" s="5">
        <v>-0.01</v>
      </c>
      <c r="AO7" s="5">
        <v>-0.01</v>
      </c>
      <c r="AP7" s="5">
        <v>-0.01</v>
      </c>
      <c r="AQ7" s="5">
        <v>-0.01</v>
      </c>
    </row>
    <row r="8" spans="1:43" s="4" customFormat="1" ht="11.25">
      <c r="A8" s="4" t="s">
        <v>8</v>
      </c>
      <c r="D8" s="5">
        <v>2.5000000000000001E-2</v>
      </c>
      <c r="E8" s="5">
        <v>2.5000000000000001E-2</v>
      </c>
      <c r="F8" s="5">
        <v>2.5000000000000001E-2</v>
      </c>
      <c r="G8" s="5">
        <v>2.5000000000000001E-2</v>
      </c>
      <c r="H8" s="5">
        <v>2.5000000000000001E-2</v>
      </c>
      <c r="I8" s="5">
        <v>2.5000000000000001E-2</v>
      </c>
      <c r="J8" s="5">
        <v>2.5000000000000001E-2</v>
      </c>
      <c r="K8" s="5">
        <v>2.5000000000000001E-2</v>
      </c>
      <c r="L8" s="5">
        <v>2.5000000000000001E-2</v>
      </c>
      <c r="M8" s="5">
        <v>2.5000000000000001E-2</v>
      </c>
      <c r="N8" s="5">
        <v>2.5000000000000001E-2</v>
      </c>
      <c r="O8" s="5">
        <v>2.5000000000000001E-2</v>
      </c>
      <c r="P8" s="5">
        <v>2.5000000000000001E-2</v>
      </c>
      <c r="Q8" s="5">
        <v>2.5000000000000001E-2</v>
      </c>
      <c r="R8" s="5">
        <v>2.5000000000000001E-2</v>
      </c>
      <c r="S8" s="5">
        <v>2.5000000000000001E-2</v>
      </c>
      <c r="T8" s="5">
        <v>2.5000000000000001E-2</v>
      </c>
      <c r="U8" s="5">
        <v>2.5000000000000001E-2</v>
      </c>
      <c r="V8" s="5">
        <v>2.5000000000000001E-2</v>
      </c>
      <c r="W8" s="5">
        <v>2.5000000000000001E-2</v>
      </c>
      <c r="X8" s="5">
        <v>2.5000000000000001E-2</v>
      </c>
      <c r="Y8" s="5">
        <v>2.5000000000000001E-2</v>
      </c>
      <c r="Z8" s="5">
        <v>2.5000000000000001E-2</v>
      </c>
      <c r="AA8" s="5">
        <v>2.5000000000000001E-2</v>
      </c>
      <c r="AB8" s="5">
        <v>2.5000000000000001E-2</v>
      </c>
      <c r="AC8" s="5">
        <v>2.5000000000000001E-2</v>
      </c>
      <c r="AD8" s="5">
        <v>2.5000000000000001E-2</v>
      </c>
      <c r="AE8" s="5">
        <v>2.5000000000000001E-2</v>
      </c>
      <c r="AF8" s="5">
        <v>2.5000000000000001E-2</v>
      </c>
      <c r="AG8" s="5">
        <v>2.5000000000000001E-2</v>
      </c>
      <c r="AH8" s="5">
        <v>2.5000000000000001E-2</v>
      </c>
      <c r="AI8" s="5">
        <v>2.5000000000000001E-2</v>
      </c>
      <c r="AJ8" s="5">
        <v>2.5000000000000001E-2</v>
      </c>
      <c r="AK8" s="5">
        <v>2.5000000000000001E-2</v>
      </c>
      <c r="AL8" s="5">
        <v>2.5000000000000001E-2</v>
      </c>
      <c r="AM8" s="5">
        <v>2.5000000000000001E-2</v>
      </c>
      <c r="AN8" s="5">
        <v>2.5000000000000001E-2</v>
      </c>
      <c r="AO8" s="5">
        <v>2.5000000000000001E-2</v>
      </c>
      <c r="AP8" s="5">
        <v>2.5000000000000001E-2</v>
      </c>
      <c r="AQ8" s="5">
        <v>2.5000000000000001E-2</v>
      </c>
    </row>
    <row r="9" spans="1:43" s="4" customFormat="1" ht="11.25">
      <c r="A9" s="4" t="s">
        <v>12</v>
      </c>
      <c r="D9" s="5">
        <v>0.03</v>
      </c>
      <c r="E9" s="5">
        <v>0.03</v>
      </c>
      <c r="F9" s="5">
        <v>0.03</v>
      </c>
      <c r="G9" s="5">
        <v>0.03</v>
      </c>
      <c r="H9" s="5">
        <v>0.03</v>
      </c>
      <c r="I9" s="5">
        <v>0.03</v>
      </c>
      <c r="J9" s="5">
        <v>0.03</v>
      </c>
      <c r="K9" s="5">
        <v>0.03</v>
      </c>
      <c r="L9" s="5">
        <v>0.03</v>
      </c>
      <c r="M9" s="5">
        <v>0.03</v>
      </c>
      <c r="N9" s="5">
        <v>0.03</v>
      </c>
      <c r="O9" s="5">
        <v>0.03</v>
      </c>
      <c r="P9" s="5">
        <v>0.03</v>
      </c>
      <c r="Q9" s="5">
        <v>0.03</v>
      </c>
      <c r="R9" s="5">
        <v>0.03</v>
      </c>
      <c r="S9" s="5">
        <v>0.03</v>
      </c>
      <c r="T9" s="5">
        <v>0.03</v>
      </c>
      <c r="U9" s="5">
        <v>0.03</v>
      </c>
      <c r="V9" s="5">
        <v>0.03</v>
      </c>
      <c r="W9" s="5">
        <v>0.03</v>
      </c>
      <c r="X9" s="5">
        <v>0.03</v>
      </c>
      <c r="Y9" s="5">
        <v>0.03</v>
      </c>
      <c r="Z9" s="5">
        <v>0.03</v>
      </c>
      <c r="AA9" s="5">
        <v>0.03</v>
      </c>
      <c r="AB9" s="5">
        <v>0.03</v>
      </c>
      <c r="AC9" s="5">
        <v>0.03</v>
      </c>
      <c r="AD9" s="5">
        <v>0.03</v>
      </c>
      <c r="AE9" s="5">
        <v>0.03</v>
      </c>
      <c r="AF9" s="5">
        <v>0.03</v>
      </c>
      <c r="AG9" s="5">
        <v>0.03</v>
      </c>
      <c r="AH9" s="5">
        <v>0.03</v>
      </c>
      <c r="AI9" s="5">
        <v>0.03</v>
      </c>
      <c r="AJ9" s="5">
        <v>0.03</v>
      </c>
      <c r="AK9" s="5">
        <v>0.03</v>
      </c>
      <c r="AL9" s="5">
        <v>0.03</v>
      </c>
      <c r="AM9" s="5">
        <v>0.03</v>
      </c>
      <c r="AN9" s="5">
        <v>0.03</v>
      </c>
      <c r="AO9" s="5">
        <v>0.03</v>
      </c>
      <c r="AP9" s="5">
        <v>0.03</v>
      </c>
      <c r="AQ9" s="5">
        <v>0.03</v>
      </c>
    </row>
    <row r="10" spans="1:43" s="6" customFormat="1" ht="6" customHeight="1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>
      <c r="A11" s="2" t="s">
        <v>13</v>
      </c>
      <c r="C11" s="8">
        <v>27000</v>
      </c>
      <c r="D11" s="9">
        <f t="shared" ref="D11:AQ11" si="0">C11*(1+D6)</f>
        <v>27540</v>
      </c>
      <c r="E11" s="9">
        <f t="shared" si="0"/>
        <v>28090.799999999999</v>
      </c>
      <c r="F11" s="9">
        <f t="shared" si="0"/>
        <v>28512.161999999997</v>
      </c>
      <c r="G11" s="9">
        <f t="shared" si="0"/>
        <v>28939.844429999994</v>
      </c>
      <c r="H11" s="9">
        <f t="shared" si="0"/>
        <v>29229.242874299995</v>
      </c>
      <c r="I11" s="9">
        <f t="shared" si="0"/>
        <v>29521.535303042994</v>
      </c>
      <c r="J11" s="9">
        <f t="shared" si="0"/>
        <v>29816.750656073425</v>
      </c>
      <c r="K11" s="9">
        <f t="shared" si="0"/>
        <v>30114.91816263416</v>
      </c>
      <c r="L11" s="9">
        <f t="shared" si="0"/>
        <v>30416.0673442605</v>
      </c>
      <c r="M11" s="9">
        <f t="shared" si="0"/>
        <v>30720.228017703106</v>
      </c>
      <c r="N11" s="9">
        <f t="shared" si="0"/>
        <v>31027.430297880139</v>
      </c>
      <c r="O11" s="9">
        <f t="shared" si="0"/>
        <v>31337.704600858942</v>
      </c>
      <c r="P11" s="9">
        <f t="shared" si="0"/>
        <v>31651.081646867533</v>
      </c>
      <c r="Q11" s="9">
        <f t="shared" si="0"/>
        <v>31967.592463336208</v>
      </c>
      <c r="R11" s="9">
        <f t="shared" si="0"/>
        <v>32287.268387969572</v>
      </c>
      <c r="S11" s="9">
        <f t="shared" si="0"/>
        <v>32610.14107184927</v>
      </c>
      <c r="T11" s="9">
        <f t="shared" si="0"/>
        <v>32936.242482567766</v>
      </c>
      <c r="U11" s="9">
        <f t="shared" si="0"/>
        <v>33265.604907393441</v>
      </c>
      <c r="V11" s="9">
        <f t="shared" si="0"/>
        <v>33598.260956467377</v>
      </c>
      <c r="W11" s="9">
        <f t="shared" si="0"/>
        <v>33934.243566032048</v>
      </c>
      <c r="X11" s="9">
        <f t="shared" si="0"/>
        <v>34273.586001692369</v>
      </c>
      <c r="Y11" s="9">
        <f t="shared" si="0"/>
        <v>34616.321861709293</v>
      </c>
      <c r="Z11" s="9">
        <f t="shared" si="0"/>
        <v>34962.485080326383</v>
      </c>
      <c r="AA11" s="9">
        <f t="shared" si="0"/>
        <v>35312.109931129649</v>
      </c>
      <c r="AB11" s="9">
        <f t="shared" si="0"/>
        <v>35665.231030440948</v>
      </c>
      <c r="AC11" s="9">
        <f t="shared" si="0"/>
        <v>36021.883340745357</v>
      </c>
      <c r="AD11" s="9">
        <f t="shared" si="0"/>
        <v>36382.102174152809</v>
      </c>
      <c r="AE11" s="9">
        <f t="shared" si="0"/>
        <v>36745.923195894335</v>
      </c>
      <c r="AF11" s="9">
        <f t="shared" si="0"/>
        <v>37113.382427853277</v>
      </c>
      <c r="AG11" s="9">
        <f t="shared" si="0"/>
        <v>37484.516252131813</v>
      </c>
      <c r="AH11" s="9">
        <f t="shared" si="0"/>
        <v>37859.361414653133</v>
      </c>
      <c r="AI11" s="9">
        <f t="shared" si="0"/>
        <v>38237.955028799661</v>
      </c>
      <c r="AJ11" s="9">
        <f t="shared" si="0"/>
        <v>38620.334579087656</v>
      </c>
      <c r="AK11" s="9">
        <f t="shared" si="0"/>
        <v>39006.537924878532</v>
      </c>
      <c r="AL11" s="9">
        <f t="shared" si="0"/>
        <v>39396.603304127319</v>
      </c>
      <c r="AM11" s="9">
        <f t="shared" si="0"/>
        <v>39790.569337168592</v>
      </c>
      <c r="AN11" s="9">
        <f t="shared" si="0"/>
        <v>40188.475030540278</v>
      </c>
      <c r="AO11" s="9">
        <f t="shared" si="0"/>
        <v>40590.359780845683</v>
      </c>
      <c r="AP11" s="9">
        <f t="shared" si="0"/>
        <v>40996.263378654141</v>
      </c>
      <c r="AQ11" s="9">
        <f t="shared" si="0"/>
        <v>41406.226012440682</v>
      </c>
    </row>
    <row r="12" spans="1:43">
      <c r="A12" s="2" t="s">
        <v>3</v>
      </c>
      <c r="C12" s="8">
        <v>94500</v>
      </c>
      <c r="D12" s="9">
        <f t="shared" ref="D12:AQ12" si="1">C12*(1+D7)</f>
        <v>94500</v>
      </c>
      <c r="E12" s="9">
        <f t="shared" si="1"/>
        <v>93555</v>
      </c>
      <c r="F12" s="9">
        <f t="shared" si="1"/>
        <v>92619.45</v>
      </c>
      <c r="G12" s="9">
        <f t="shared" si="1"/>
        <v>91693.255499999999</v>
      </c>
      <c r="H12" s="9">
        <f t="shared" si="1"/>
        <v>90776.322944999993</v>
      </c>
      <c r="I12" s="9">
        <f t="shared" si="1"/>
        <v>89868.559715549985</v>
      </c>
      <c r="J12" s="9">
        <f t="shared" si="1"/>
        <v>88969.87411839448</v>
      </c>
      <c r="K12" s="9">
        <f t="shared" si="1"/>
        <v>88080.175377210529</v>
      </c>
      <c r="L12" s="9">
        <f t="shared" si="1"/>
        <v>87199.373623438427</v>
      </c>
      <c r="M12" s="9">
        <f t="shared" si="1"/>
        <v>86327.379887204035</v>
      </c>
      <c r="N12" s="9">
        <f t="shared" si="1"/>
        <v>85464.106088331988</v>
      </c>
      <c r="O12" s="9">
        <f t="shared" si="1"/>
        <v>84609.465027448663</v>
      </c>
      <c r="P12" s="9">
        <f t="shared" si="1"/>
        <v>83763.370377174171</v>
      </c>
      <c r="Q12" s="9">
        <f t="shared" si="1"/>
        <v>82925.736673402425</v>
      </c>
      <c r="R12" s="9">
        <f t="shared" si="1"/>
        <v>82096.479306668407</v>
      </c>
      <c r="S12" s="9">
        <f t="shared" si="1"/>
        <v>81275.514513601724</v>
      </c>
      <c r="T12" s="9">
        <f t="shared" si="1"/>
        <v>80462.759368465704</v>
      </c>
      <c r="U12" s="9">
        <f t="shared" si="1"/>
        <v>79658.131774781054</v>
      </c>
      <c r="V12" s="9">
        <f t="shared" si="1"/>
        <v>78861.550457033241</v>
      </c>
      <c r="W12" s="9">
        <f t="shared" si="1"/>
        <v>78072.934952462907</v>
      </c>
      <c r="X12" s="9">
        <f t="shared" si="1"/>
        <v>77292.20560293828</v>
      </c>
      <c r="Y12" s="9">
        <f t="shared" si="1"/>
        <v>76519.28354690889</v>
      </c>
      <c r="Z12" s="9">
        <f t="shared" si="1"/>
        <v>75754.0907114398</v>
      </c>
      <c r="AA12" s="9">
        <f t="shared" si="1"/>
        <v>74996.549804325405</v>
      </c>
      <c r="AB12" s="9">
        <f t="shared" si="1"/>
        <v>74246.584306282151</v>
      </c>
      <c r="AC12" s="9">
        <f t="shared" si="1"/>
        <v>73504.118463219333</v>
      </c>
      <c r="AD12" s="9">
        <f t="shared" si="1"/>
        <v>72769.077278587138</v>
      </c>
      <c r="AE12" s="9">
        <f t="shared" si="1"/>
        <v>72041.38650580126</v>
      </c>
      <c r="AF12" s="9">
        <f t="shared" si="1"/>
        <v>71320.972640743246</v>
      </c>
      <c r="AG12" s="9">
        <f t="shared" si="1"/>
        <v>70607.762914335806</v>
      </c>
      <c r="AH12" s="9">
        <f t="shared" si="1"/>
        <v>69901.685285192449</v>
      </c>
      <c r="AI12" s="9">
        <f t="shared" si="1"/>
        <v>69202.668432340521</v>
      </c>
      <c r="AJ12" s="9">
        <f t="shared" si="1"/>
        <v>68510.641748017108</v>
      </c>
      <c r="AK12" s="9">
        <f t="shared" si="1"/>
        <v>67825.535330536935</v>
      </c>
      <c r="AL12" s="9">
        <f t="shared" si="1"/>
        <v>67147.279977231563</v>
      </c>
      <c r="AM12" s="9">
        <f t="shared" si="1"/>
        <v>66475.807177459254</v>
      </c>
      <c r="AN12" s="9">
        <f t="shared" si="1"/>
        <v>65811.049105684666</v>
      </c>
      <c r="AO12" s="9">
        <f t="shared" si="1"/>
        <v>65152.938614627819</v>
      </c>
      <c r="AP12" s="9">
        <f t="shared" si="1"/>
        <v>64501.409228481542</v>
      </c>
      <c r="AQ12" s="9">
        <f t="shared" si="1"/>
        <v>63856.395136196727</v>
      </c>
    </row>
    <row r="13" spans="1:43" ht="6" customHeight="1"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>
      <c r="A14" s="2" t="s">
        <v>24</v>
      </c>
      <c r="D14" s="10">
        <f>1*(1+D9)</f>
        <v>1.03</v>
      </c>
      <c r="E14" s="10">
        <f>D14*(1+E9)</f>
        <v>1.0609</v>
      </c>
      <c r="F14" s="10">
        <f>E14*(1+F9)</f>
        <v>1.092727</v>
      </c>
      <c r="G14" s="10">
        <f t="shared" ref="G14:AQ14" si="2">F14*(1+G9)</f>
        <v>1.1255088100000001</v>
      </c>
      <c r="H14" s="10">
        <f t="shared" si="2"/>
        <v>1.1592740743000001</v>
      </c>
      <c r="I14" s="10">
        <f t="shared" si="2"/>
        <v>1.1940522965290001</v>
      </c>
      <c r="J14" s="10">
        <f t="shared" si="2"/>
        <v>1.2298738654248702</v>
      </c>
      <c r="K14" s="10">
        <f t="shared" si="2"/>
        <v>1.2667700813876164</v>
      </c>
      <c r="L14" s="10">
        <f t="shared" si="2"/>
        <v>1.3047731838292449</v>
      </c>
      <c r="M14" s="10">
        <f t="shared" si="2"/>
        <v>1.3439163793441222</v>
      </c>
      <c r="N14" s="10">
        <f t="shared" si="2"/>
        <v>1.3842338707244459</v>
      </c>
      <c r="O14" s="10">
        <f t="shared" si="2"/>
        <v>1.4257608868461793</v>
      </c>
      <c r="P14" s="10">
        <f t="shared" si="2"/>
        <v>1.4685337134515648</v>
      </c>
      <c r="Q14" s="10">
        <f t="shared" si="2"/>
        <v>1.5125897248551119</v>
      </c>
      <c r="R14" s="10">
        <f t="shared" si="2"/>
        <v>1.5579674166007653</v>
      </c>
      <c r="S14" s="10">
        <f t="shared" si="2"/>
        <v>1.6047064390987884</v>
      </c>
      <c r="T14" s="10">
        <f t="shared" si="2"/>
        <v>1.652847632271752</v>
      </c>
      <c r="U14" s="10">
        <f t="shared" si="2"/>
        <v>1.7024330612399046</v>
      </c>
      <c r="V14" s="10">
        <f t="shared" si="2"/>
        <v>1.7535060530771018</v>
      </c>
      <c r="W14" s="10">
        <f t="shared" si="2"/>
        <v>1.806111234669415</v>
      </c>
      <c r="X14" s="10">
        <f t="shared" si="2"/>
        <v>1.8602945717094976</v>
      </c>
      <c r="Y14" s="10">
        <f t="shared" si="2"/>
        <v>1.9161034088607827</v>
      </c>
      <c r="Z14" s="10">
        <f t="shared" si="2"/>
        <v>1.9735865111266062</v>
      </c>
      <c r="AA14" s="10">
        <f t="shared" si="2"/>
        <v>2.0327941064604045</v>
      </c>
      <c r="AB14" s="10">
        <f t="shared" si="2"/>
        <v>2.0937779296542165</v>
      </c>
      <c r="AC14" s="10">
        <f t="shared" si="2"/>
        <v>2.1565912675438432</v>
      </c>
      <c r="AD14" s="10">
        <f t="shared" si="2"/>
        <v>2.2212890055701586</v>
      </c>
      <c r="AE14" s="10">
        <f t="shared" si="2"/>
        <v>2.2879276757372633</v>
      </c>
      <c r="AF14" s="10">
        <f t="shared" si="2"/>
        <v>2.3565655060093813</v>
      </c>
      <c r="AG14" s="10">
        <f t="shared" si="2"/>
        <v>2.4272624711896627</v>
      </c>
      <c r="AH14" s="10">
        <f t="shared" si="2"/>
        <v>2.5000803453253524</v>
      </c>
      <c r="AI14" s="10">
        <f t="shared" si="2"/>
        <v>2.5750827556851132</v>
      </c>
      <c r="AJ14" s="10">
        <f t="shared" si="2"/>
        <v>2.6523352383556666</v>
      </c>
      <c r="AK14" s="10">
        <f t="shared" si="2"/>
        <v>2.7319052955063365</v>
      </c>
      <c r="AL14" s="10">
        <f t="shared" si="2"/>
        <v>2.8138624543715265</v>
      </c>
      <c r="AM14" s="10">
        <f t="shared" si="2"/>
        <v>2.8982783280026725</v>
      </c>
      <c r="AN14" s="10">
        <f t="shared" si="2"/>
        <v>2.9852266778427525</v>
      </c>
      <c r="AO14" s="10">
        <f t="shared" si="2"/>
        <v>3.074783478178035</v>
      </c>
      <c r="AP14" s="10">
        <f t="shared" si="2"/>
        <v>3.1670269825233763</v>
      </c>
      <c r="AQ14" s="10">
        <f t="shared" si="2"/>
        <v>3.2620377919990777</v>
      </c>
    </row>
    <row r="15" spans="1:43">
      <c r="A15" s="2" t="s">
        <v>19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>
      <c r="A16" s="2" t="s">
        <v>18</v>
      </c>
      <c r="C16" s="8">
        <f>2649+1534</f>
        <v>4183</v>
      </c>
      <c r="D16" s="8">
        <f>-33*D$14</f>
        <v>-33.99</v>
      </c>
      <c r="E16" s="8">
        <f t="shared" ref="E16:H18" si="3">-33*E$14</f>
        <v>-35.009699999999995</v>
      </c>
      <c r="F16" s="8">
        <f t="shared" si="3"/>
        <v>-36.059990999999997</v>
      </c>
      <c r="G16" s="8">
        <f t="shared" si="3"/>
        <v>-37.141790730000004</v>
      </c>
      <c r="H16" s="8">
        <f t="shared" si="3"/>
        <v>-38.256044451900003</v>
      </c>
      <c r="I16" s="8">
        <f>-150*I$14</f>
        <v>-179.10784447935001</v>
      </c>
      <c r="J16" s="8">
        <f>-150*J$14</f>
        <v>-184.48107981373053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5">
      <c r="A17" s="2" t="s">
        <v>20</v>
      </c>
      <c r="C17" s="8">
        <v>970</v>
      </c>
      <c r="D17" s="8">
        <f>-33*D$14</f>
        <v>-33.99</v>
      </c>
      <c r="E17" s="8">
        <f t="shared" si="3"/>
        <v>-35.009699999999995</v>
      </c>
      <c r="F17" s="8">
        <f t="shared" si="3"/>
        <v>-36.059990999999997</v>
      </c>
      <c r="G17" s="8">
        <f t="shared" si="3"/>
        <v>-37.141790730000004</v>
      </c>
      <c r="H17" s="8">
        <f t="shared" si="3"/>
        <v>-38.256044451900003</v>
      </c>
      <c r="I17" s="8"/>
      <c r="J17" s="8">
        <f>-970*J$14</f>
        <v>-1192.9776494621242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5">
      <c r="A18" s="2" t="s">
        <v>21</v>
      </c>
      <c r="C18" s="8">
        <v>13407</v>
      </c>
      <c r="D18" s="8">
        <f>-33*D$14</f>
        <v>-33.99</v>
      </c>
      <c r="E18" s="8">
        <f t="shared" si="3"/>
        <v>-35.009699999999995</v>
      </c>
      <c r="F18" s="8">
        <f t="shared" si="3"/>
        <v>-36.059990999999997</v>
      </c>
      <c r="G18" s="8">
        <f t="shared" si="3"/>
        <v>-37.141790730000004</v>
      </c>
      <c r="H18" s="8">
        <f t="shared" si="3"/>
        <v>-38.256044451900003</v>
      </c>
      <c r="I18" s="8"/>
      <c r="J18" s="8"/>
      <c r="K18" s="8"/>
      <c r="L18" s="8"/>
      <c r="M18" s="8"/>
      <c r="N18" s="8"/>
      <c r="O18" s="8"/>
      <c r="P18" s="8"/>
      <c r="Q18" s="8"/>
      <c r="R18" s="8">
        <f>-8600*R$14</f>
        <v>-13398.519782766582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5">
      <c r="A19" s="2" t="s">
        <v>22</v>
      </c>
      <c r="C19" s="8">
        <f>63011-10000</f>
        <v>53011</v>
      </c>
      <c r="D19" s="8"/>
      <c r="E19" s="8"/>
      <c r="F19" s="8"/>
      <c r="G19" s="8"/>
      <c r="H19" s="8"/>
      <c r="I19" s="8"/>
      <c r="J19" s="8">
        <f>((-9200+970+300)*0.4)*J14</f>
        <v>-3901.1599011276885</v>
      </c>
      <c r="K19" s="8">
        <f>((-9200+970+300)*0.4)*K14</f>
        <v>-4018.1946981615192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5" ht="25.5">
      <c r="A20" s="19" t="s">
        <v>29</v>
      </c>
      <c r="C20" s="8">
        <f>141+2043+4086+5533+3269-7000</f>
        <v>8072</v>
      </c>
      <c r="D20" s="8"/>
      <c r="E20" s="8"/>
      <c r="F20" s="8"/>
      <c r="G20" s="8"/>
      <c r="H20" s="8">
        <f>-1000*H$14</f>
        <v>-1159.2740743000002</v>
      </c>
      <c r="I20" s="8"/>
      <c r="J20" s="8">
        <f>((-9200+970+300)*0.1)*J$14</f>
        <v>-975.28997528192212</v>
      </c>
      <c r="K20" s="8">
        <f>((-9200+970+300)*0.1)*K$14</f>
        <v>-1004.5486745403798</v>
      </c>
      <c r="L20" s="8"/>
      <c r="M20" s="8"/>
      <c r="N20" s="8"/>
      <c r="O20" s="8"/>
      <c r="P20" s="8"/>
      <c r="Q20" s="8">
        <f>-1000*Q$14</f>
        <v>-1512.5897248551119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5" s="3" customFormat="1">
      <c r="A21" s="3" t="s">
        <v>23</v>
      </c>
      <c r="C21" s="16">
        <f>SUM(C16:C20)</f>
        <v>79643</v>
      </c>
      <c r="D21" s="16">
        <f t="shared" ref="D21:AQ21" si="4">SUM(D16:D20)</f>
        <v>-101.97</v>
      </c>
      <c r="E21" s="16">
        <f t="shared" si="4"/>
        <v>-105.02909999999999</v>
      </c>
      <c r="F21" s="16">
        <f t="shared" si="4"/>
        <v>-108.17997299999999</v>
      </c>
      <c r="G21" s="16">
        <f t="shared" si="4"/>
        <v>-111.42537219000002</v>
      </c>
      <c r="H21" s="16">
        <f t="shared" si="4"/>
        <v>-1274.0422076557002</v>
      </c>
      <c r="I21" s="16">
        <f t="shared" si="4"/>
        <v>-179.10784447935001</v>
      </c>
      <c r="J21" s="16">
        <f t="shared" si="4"/>
        <v>-6253.9086056854658</v>
      </c>
      <c r="K21" s="16">
        <f t="shared" si="4"/>
        <v>-5022.7433727018988</v>
      </c>
      <c r="L21" s="16">
        <f t="shared" si="4"/>
        <v>0</v>
      </c>
      <c r="M21" s="16">
        <f t="shared" si="4"/>
        <v>0</v>
      </c>
      <c r="N21" s="16">
        <f t="shared" si="4"/>
        <v>0</v>
      </c>
      <c r="O21" s="16">
        <f t="shared" si="4"/>
        <v>0</v>
      </c>
      <c r="P21" s="16">
        <f t="shared" si="4"/>
        <v>0</v>
      </c>
      <c r="Q21" s="16">
        <f t="shared" si="4"/>
        <v>-1512.5897248551119</v>
      </c>
      <c r="R21" s="16">
        <f t="shared" si="4"/>
        <v>-13398.519782766582</v>
      </c>
      <c r="S21" s="16">
        <f t="shared" si="4"/>
        <v>0</v>
      </c>
      <c r="T21" s="16">
        <f t="shared" si="4"/>
        <v>0</v>
      </c>
      <c r="U21" s="16">
        <f t="shared" si="4"/>
        <v>0</v>
      </c>
      <c r="V21" s="16">
        <f t="shared" si="4"/>
        <v>0</v>
      </c>
      <c r="W21" s="16">
        <f t="shared" si="4"/>
        <v>0</v>
      </c>
      <c r="X21" s="16">
        <f t="shared" si="4"/>
        <v>0</v>
      </c>
      <c r="Y21" s="16">
        <f t="shared" si="4"/>
        <v>0</v>
      </c>
      <c r="Z21" s="16">
        <f t="shared" si="4"/>
        <v>0</v>
      </c>
      <c r="AA21" s="16">
        <f t="shared" si="4"/>
        <v>0</v>
      </c>
      <c r="AB21" s="16">
        <f t="shared" si="4"/>
        <v>0</v>
      </c>
      <c r="AC21" s="16">
        <f t="shared" si="4"/>
        <v>0</v>
      </c>
      <c r="AD21" s="16">
        <f t="shared" si="4"/>
        <v>0</v>
      </c>
      <c r="AE21" s="16">
        <f t="shared" si="4"/>
        <v>0</v>
      </c>
      <c r="AF21" s="16">
        <f t="shared" si="4"/>
        <v>0</v>
      </c>
      <c r="AG21" s="16">
        <f t="shared" si="4"/>
        <v>0</v>
      </c>
      <c r="AH21" s="16">
        <f t="shared" si="4"/>
        <v>0</v>
      </c>
      <c r="AI21" s="16">
        <f t="shared" si="4"/>
        <v>0</v>
      </c>
      <c r="AJ21" s="16">
        <f t="shared" si="4"/>
        <v>0</v>
      </c>
      <c r="AK21" s="16">
        <f t="shared" si="4"/>
        <v>0</v>
      </c>
      <c r="AL21" s="16">
        <f t="shared" si="4"/>
        <v>0</v>
      </c>
      <c r="AM21" s="16">
        <f t="shared" si="4"/>
        <v>0</v>
      </c>
      <c r="AN21" s="16">
        <f t="shared" si="4"/>
        <v>0</v>
      </c>
      <c r="AO21" s="16">
        <f t="shared" si="4"/>
        <v>0</v>
      </c>
      <c r="AP21" s="16">
        <f t="shared" si="4"/>
        <v>0</v>
      </c>
      <c r="AQ21" s="16">
        <f t="shared" si="4"/>
        <v>0</v>
      </c>
    </row>
    <row r="22" spans="1:45" ht="6" customHeight="1"/>
    <row r="23" spans="1:45" s="17" customFormat="1" ht="15.75">
      <c r="A23" s="22" t="s">
        <v>14</v>
      </c>
      <c r="B23" s="22"/>
      <c r="C23" s="18">
        <v>58</v>
      </c>
      <c r="D23" s="23">
        <f t="shared" ref="D23:W23" si="5">C23*(1+D4)</f>
        <v>62.349999999999994</v>
      </c>
      <c r="E23" s="23">
        <f t="shared" si="5"/>
        <v>67.02624999999999</v>
      </c>
      <c r="F23" s="23">
        <f t="shared" si="5"/>
        <v>72.053218749999985</v>
      </c>
      <c r="G23" s="23">
        <f t="shared" si="5"/>
        <v>77.457210156249985</v>
      </c>
      <c r="H23" s="23">
        <f t="shared" si="5"/>
        <v>83.266500917968727</v>
      </c>
      <c r="I23" s="23">
        <f t="shared" si="5"/>
        <v>89.511488486816376</v>
      </c>
      <c r="J23" s="23">
        <f t="shared" si="5"/>
        <v>96.224850123327599</v>
      </c>
      <c r="K23" s="23">
        <f t="shared" si="5"/>
        <v>103.44171388257716</v>
      </c>
      <c r="L23" s="23">
        <f t="shared" si="5"/>
        <v>111.19984242377045</v>
      </c>
      <c r="M23" s="23">
        <f t="shared" si="5"/>
        <v>119.53983060555322</v>
      </c>
      <c r="N23" s="23">
        <f t="shared" si="5"/>
        <v>128.50531790096971</v>
      </c>
      <c r="O23" s="23">
        <f t="shared" si="5"/>
        <v>138.14321674354244</v>
      </c>
      <c r="P23" s="23">
        <f t="shared" si="5"/>
        <v>148.50395799930811</v>
      </c>
      <c r="Q23" s="23">
        <f t="shared" si="5"/>
        <v>159.64175484925622</v>
      </c>
      <c r="R23" s="23">
        <f t="shared" si="5"/>
        <v>171.61488646295044</v>
      </c>
      <c r="S23" s="23">
        <f t="shared" si="5"/>
        <v>184.48600294767172</v>
      </c>
      <c r="T23" s="23">
        <f t="shared" si="5"/>
        <v>198.3224531687471</v>
      </c>
      <c r="U23" s="23">
        <f t="shared" si="5"/>
        <v>213.19663715640311</v>
      </c>
      <c r="V23" s="23">
        <f t="shared" si="5"/>
        <v>229.18638494313333</v>
      </c>
      <c r="W23" s="23">
        <f t="shared" si="5"/>
        <v>246.37536381386832</v>
      </c>
      <c r="X23" s="23">
        <f t="shared" ref="X23:AQ23" si="6">W23*(1+X4)</f>
        <v>264.8535160999084</v>
      </c>
      <c r="Y23" s="23">
        <f t="shared" si="6"/>
        <v>284.71752980740155</v>
      </c>
      <c r="Z23" s="23">
        <f t="shared" si="6"/>
        <v>306.07134454295664</v>
      </c>
      <c r="AA23" s="23">
        <f t="shared" si="6"/>
        <v>329.02669538367837</v>
      </c>
      <c r="AB23" s="23">
        <f t="shared" si="6"/>
        <v>353.70369753745422</v>
      </c>
      <c r="AC23" s="23">
        <f t="shared" si="6"/>
        <v>380.23147485276326</v>
      </c>
      <c r="AD23" s="23">
        <f t="shared" si="6"/>
        <v>408.74883546672049</v>
      </c>
      <c r="AE23" s="23">
        <f t="shared" si="6"/>
        <v>439.40499812672454</v>
      </c>
      <c r="AF23" s="23">
        <f t="shared" si="6"/>
        <v>472.36037298622887</v>
      </c>
      <c r="AG23" s="23">
        <f t="shared" si="6"/>
        <v>507.78740096019601</v>
      </c>
      <c r="AH23" s="23">
        <f t="shared" si="6"/>
        <v>545.87145603221074</v>
      </c>
      <c r="AI23" s="23">
        <f t="shared" si="6"/>
        <v>586.81181523462658</v>
      </c>
      <c r="AJ23" s="23">
        <f t="shared" si="6"/>
        <v>630.82270137722355</v>
      </c>
      <c r="AK23" s="23">
        <f t="shared" si="6"/>
        <v>678.13440398051534</v>
      </c>
      <c r="AL23" s="23">
        <f t="shared" si="6"/>
        <v>728.99448427905395</v>
      </c>
      <c r="AM23" s="23">
        <f t="shared" si="6"/>
        <v>783.669070599983</v>
      </c>
      <c r="AN23" s="23">
        <f t="shared" si="6"/>
        <v>842.44425089498168</v>
      </c>
      <c r="AO23" s="23">
        <f t="shared" si="6"/>
        <v>905.62756971210524</v>
      </c>
      <c r="AP23" s="23">
        <f t="shared" si="6"/>
        <v>973.54963744051304</v>
      </c>
      <c r="AQ23" s="23">
        <f t="shared" si="6"/>
        <v>1046.5658602485514</v>
      </c>
    </row>
    <row r="24" spans="1:45" s="4" customFormat="1" ht="11.25">
      <c r="A24" s="4" t="s">
        <v>15</v>
      </c>
      <c r="C24" s="13">
        <f t="shared" ref="C24:AQ24" si="7">C23*1.12</f>
        <v>64.960000000000008</v>
      </c>
      <c r="D24" s="13">
        <f t="shared" si="7"/>
        <v>69.831999999999994</v>
      </c>
      <c r="E24" s="13">
        <f t="shared" si="7"/>
        <v>75.069400000000002</v>
      </c>
      <c r="F24" s="13">
        <f t="shared" si="7"/>
        <v>80.699604999999991</v>
      </c>
      <c r="G24" s="13">
        <f t="shared" si="7"/>
        <v>86.75207537499999</v>
      </c>
      <c r="H24" s="13">
        <f t="shared" si="7"/>
        <v>93.25848102812499</v>
      </c>
      <c r="I24" s="13">
        <f t="shared" si="7"/>
        <v>100.25286710523434</v>
      </c>
      <c r="J24" s="13">
        <f t="shared" si="7"/>
        <v>107.77183213812692</v>
      </c>
      <c r="K24" s="13">
        <f t="shared" si="7"/>
        <v>115.85471954848643</v>
      </c>
      <c r="L24" s="13">
        <f t="shared" si="7"/>
        <v>124.54382351462291</v>
      </c>
      <c r="M24" s="13">
        <f t="shared" si="7"/>
        <v>133.88461027821961</v>
      </c>
      <c r="N24" s="13">
        <f t="shared" si="7"/>
        <v>143.9259560490861</v>
      </c>
      <c r="O24" s="13">
        <f t="shared" si="7"/>
        <v>154.72040275276754</v>
      </c>
      <c r="P24" s="13">
        <f t="shared" si="7"/>
        <v>166.32443295922511</v>
      </c>
      <c r="Q24" s="13">
        <f t="shared" si="7"/>
        <v>178.79876543116697</v>
      </c>
      <c r="R24" s="13">
        <f t="shared" si="7"/>
        <v>192.2086728385045</v>
      </c>
      <c r="S24" s="13">
        <f t="shared" si="7"/>
        <v>206.62432330139234</v>
      </c>
      <c r="T24" s="13">
        <f t="shared" si="7"/>
        <v>222.12114754899679</v>
      </c>
      <c r="U24" s="13">
        <f t="shared" si="7"/>
        <v>238.78023361517151</v>
      </c>
      <c r="V24" s="13">
        <f t="shared" si="7"/>
        <v>256.68875113630935</v>
      </c>
      <c r="W24" s="13">
        <f t="shared" si="7"/>
        <v>275.94040747153252</v>
      </c>
      <c r="X24" s="13">
        <f t="shared" si="7"/>
        <v>296.63593803189747</v>
      </c>
      <c r="Y24" s="13">
        <f t="shared" si="7"/>
        <v>318.88363338428974</v>
      </c>
      <c r="Z24" s="13">
        <f t="shared" si="7"/>
        <v>342.79990588811148</v>
      </c>
      <c r="AA24" s="13">
        <f t="shared" si="7"/>
        <v>368.50989882971982</v>
      </c>
      <c r="AB24" s="13">
        <f t="shared" si="7"/>
        <v>396.14814124194874</v>
      </c>
      <c r="AC24" s="13">
        <f t="shared" si="7"/>
        <v>425.85925183509488</v>
      </c>
      <c r="AD24" s="13">
        <f t="shared" si="7"/>
        <v>457.79869572272702</v>
      </c>
      <c r="AE24" s="13">
        <f t="shared" si="7"/>
        <v>492.13359790193152</v>
      </c>
      <c r="AF24" s="13">
        <f t="shared" si="7"/>
        <v>529.04361774457641</v>
      </c>
      <c r="AG24" s="13">
        <f t="shared" si="7"/>
        <v>568.72188907541954</v>
      </c>
      <c r="AH24" s="13">
        <f t="shared" si="7"/>
        <v>611.37603075607615</v>
      </c>
      <c r="AI24" s="13">
        <f t="shared" si="7"/>
        <v>657.22923306278187</v>
      </c>
      <c r="AJ24" s="13">
        <f t="shared" si="7"/>
        <v>706.52142554249042</v>
      </c>
      <c r="AK24" s="13">
        <f t="shared" si="7"/>
        <v>759.51053245817729</v>
      </c>
      <c r="AL24" s="13">
        <f t="shared" si="7"/>
        <v>816.47382239254046</v>
      </c>
      <c r="AM24" s="13">
        <f t="shared" si="7"/>
        <v>877.709359071981</v>
      </c>
      <c r="AN24" s="13">
        <f t="shared" si="7"/>
        <v>943.53756100237956</v>
      </c>
      <c r="AO24" s="13">
        <f t="shared" si="7"/>
        <v>1014.3028780775579</v>
      </c>
      <c r="AP24" s="13">
        <f t="shared" si="7"/>
        <v>1090.3755939333746</v>
      </c>
      <c r="AQ24" s="13">
        <f t="shared" si="7"/>
        <v>1172.1537634783776</v>
      </c>
    </row>
    <row r="25" spans="1:45">
      <c r="A25" s="2" t="s">
        <v>0</v>
      </c>
      <c r="C25" s="11">
        <v>29</v>
      </c>
      <c r="D25" s="12">
        <f t="shared" ref="D25:W25" si="8">C25*(1+D5)</f>
        <v>30.450000000000003</v>
      </c>
      <c r="E25" s="12">
        <f t="shared" si="8"/>
        <v>31.972500000000004</v>
      </c>
      <c r="F25" s="12">
        <f t="shared" si="8"/>
        <v>33.571125000000002</v>
      </c>
      <c r="G25" s="12">
        <f t="shared" si="8"/>
        <v>35.249681250000002</v>
      </c>
      <c r="H25" s="12">
        <f t="shared" si="8"/>
        <v>37.012165312500002</v>
      </c>
      <c r="I25" s="12">
        <f t="shared" si="8"/>
        <v>38.862773578125001</v>
      </c>
      <c r="J25" s="12">
        <f t="shared" si="8"/>
        <v>34.976496220312505</v>
      </c>
      <c r="K25" s="12">
        <f t="shared" si="8"/>
        <v>36.725321031328129</v>
      </c>
      <c r="L25" s="12">
        <f t="shared" si="8"/>
        <v>38.561587082894533</v>
      </c>
      <c r="M25" s="12">
        <f t="shared" si="8"/>
        <v>40.489666437039261</v>
      </c>
      <c r="N25" s="12">
        <f t="shared" si="8"/>
        <v>42.514149758891229</v>
      </c>
      <c r="O25" s="12">
        <f t="shared" si="8"/>
        <v>44.639857246835795</v>
      </c>
      <c r="P25" s="12">
        <f t="shared" si="8"/>
        <v>46.871850109177586</v>
      </c>
      <c r="Q25" s="12">
        <f t="shared" si="8"/>
        <v>49.215442614636466</v>
      </c>
      <c r="R25" s="12">
        <f t="shared" si="8"/>
        <v>51.676214745368291</v>
      </c>
      <c r="S25" s="12">
        <f t="shared" si="8"/>
        <v>54.260025482636706</v>
      </c>
      <c r="T25" s="12">
        <f t="shared" si="8"/>
        <v>56.973026756768547</v>
      </c>
      <c r="U25" s="12">
        <f t="shared" si="8"/>
        <v>59.82167809460698</v>
      </c>
      <c r="V25" s="12">
        <f t="shared" si="8"/>
        <v>62.812761999337333</v>
      </c>
      <c r="W25" s="12">
        <f t="shared" si="8"/>
        <v>65.953400099304204</v>
      </c>
      <c r="X25" s="12">
        <f t="shared" ref="X25:AQ25" si="9">W25*(1+X5)</f>
        <v>69.251070104269417</v>
      </c>
      <c r="Y25" s="12">
        <f t="shared" si="9"/>
        <v>72.713623609482894</v>
      </c>
      <c r="Z25" s="12">
        <f t="shared" si="9"/>
        <v>76.349304789957046</v>
      </c>
      <c r="AA25" s="12">
        <f t="shared" si="9"/>
        <v>80.166770029454895</v>
      </c>
      <c r="AB25" s="12">
        <f t="shared" si="9"/>
        <v>84.175108530927645</v>
      </c>
      <c r="AC25" s="12">
        <f t="shared" si="9"/>
        <v>88.383863957474034</v>
      </c>
      <c r="AD25" s="12">
        <f t="shared" si="9"/>
        <v>92.803057155347744</v>
      </c>
      <c r="AE25" s="12">
        <f t="shared" si="9"/>
        <v>97.443210013115134</v>
      </c>
      <c r="AF25" s="12">
        <f t="shared" si="9"/>
        <v>102.3153705137709</v>
      </c>
      <c r="AG25" s="12">
        <f t="shared" si="9"/>
        <v>107.43113903945945</v>
      </c>
      <c r="AH25" s="12">
        <f t="shared" si="9"/>
        <v>112.80269599143243</v>
      </c>
      <c r="AI25" s="12">
        <f t="shared" si="9"/>
        <v>118.44283079100406</v>
      </c>
      <c r="AJ25" s="12">
        <f t="shared" si="9"/>
        <v>124.36497233055427</v>
      </c>
      <c r="AK25" s="12">
        <f t="shared" si="9"/>
        <v>130.583220947082</v>
      </c>
      <c r="AL25" s="12">
        <f t="shared" si="9"/>
        <v>137.11238199443611</v>
      </c>
      <c r="AM25" s="12">
        <f t="shared" si="9"/>
        <v>143.96800109415793</v>
      </c>
      <c r="AN25" s="12">
        <f t="shared" si="9"/>
        <v>151.16640114886582</v>
      </c>
      <c r="AO25" s="12">
        <f t="shared" si="9"/>
        <v>158.72472120630911</v>
      </c>
      <c r="AP25" s="12">
        <f t="shared" si="9"/>
        <v>166.66095726662456</v>
      </c>
      <c r="AQ25" s="12">
        <f t="shared" si="9"/>
        <v>174.99400512995581</v>
      </c>
    </row>
    <row r="26" spans="1:45" ht="6" customHeight="1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  <row r="27" spans="1:45">
      <c r="A27" s="2" t="s">
        <v>6</v>
      </c>
      <c r="C27" s="12">
        <f>C23-C25</f>
        <v>29</v>
      </c>
      <c r="D27" s="12">
        <f t="shared" ref="D27:W27" si="10">D23-D25</f>
        <v>31.899999999999991</v>
      </c>
      <c r="E27" s="12">
        <f t="shared" si="10"/>
        <v>35.053749999999987</v>
      </c>
      <c r="F27" s="12">
        <f t="shared" si="10"/>
        <v>38.482093749999983</v>
      </c>
      <c r="G27" s="12">
        <f t="shared" si="10"/>
        <v>42.207528906249983</v>
      </c>
      <c r="H27" s="12">
        <f t="shared" si="10"/>
        <v>46.254335605468725</v>
      </c>
      <c r="I27" s="12">
        <f t="shared" si="10"/>
        <v>50.648714908691375</v>
      </c>
      <c r="J27" s="12">
        <f t="shared" si="10"/>
        <v>61.248353903015094</v>
      </c>
      <c r="K27" s="12">
        <f t="shared" si="10"/>
        <v>66.716392851249026</v>
      </c>
      <c r="L27" s="12">
        <f t="shared" si="10"/>
        <v>72.638255340875915</v>
      </c>
      <c r="M27" s="12">
        <f t="shared" si="10"/>
        <v>79.050164168513959</v>
      </c>
      <c r="N27" s="12">
        <f t="shared" si="10"/>
        <v>85.991168142078493</v>
      </c>
      <c r="O27" s="12">
        <f t="shared" si="10"/>
        <v>93.503359496706651</v>
      </c>
      <c r="P27" s="12">
        <f t="shared" si="10"/>
        <v>101.63210789013053</v>
      </c>
      <c r="Q27" s="12">
        <f t="shared" si="10"/>
        <v>110.42631223461976</v>
      </c>
      <c r="R27" s="12">
        <f t="shared" si="10"/>
        <v>119.93867171758214</v>
      </c>
      <c r="S27" s="12">
        <f t="shared" si="10"/>
        <v>130.22597746503502</v>
      </c>
      <c r="T27" s="12">
        <f t="shared" si="10"/>
        <v>141.34942641197856</v>
      </c>
      <c r="U27" s="12">
        <f t="shared" si="10"/>
        <v>153.37495906179612</v>
      </c>
      <c r="V27" s="12">
        <f t="shared" si="10"/>
        <v>166.37362294379599</v>
      </c>
      <c r="W27" s="12">
        <f t="shared" si="10"/>
        <v>180.42196371456413</v>
      </c>
      <c r="X27" s="12">
        <f t="shared" ref="X27:AQ27" si="11">X23-X25</f>
        <v>195.60244599563899</v>
      </c>
      <c r="Y27" s="12">
        <f t="shared" si="11"/>
        <v>212.00390619791864</v>
      </c>
      <c r="Z27" s="12">
        <f t="shared" si="11"/>
        <v>229.72203975299959</v>
      </c>
      <c r="AA27" s="12">
        <f t="shared" si="11"/>
        <v>248.85992535422349</v>
      </c>
      <c r="AB27" s="12">
        <f t="shared" si="11"/>
        <v>269.52858900652654</v>
      </c>
      <c r="AC27" s="12">
        <f t="shared" si="11"/>
        <v>291.84761089528922</v>
      </c>
      <c r="AD27" s="12">
        <f t="shared" si="11"/>
        <v>315.94577831137275</v>
      </c>
      <c r="AE27" s="12">
        <f t="shared" si="11"/>
        <v>341.96178811360937</v>
      </c>
      <c r="AF27" s="12">
        <f t="shared" si="11"/>
        <v>370.04500247245795</v>
      </c>
      <c r="AG27" s="12">
        <f t="shared" si="11"/>
        <v>400.35626192073653</v>
      </c>
      <c r="AH27" s="12">
        <f t="shared" si="11"/>
        <v>433.06876004077833</v>
      </c>
      <c r="AI27" s="12">
        <f t="shared" si="11"/>
        <v>468.36898444362254</v>
      </c>
      <c r="AJ27" s="12">
        <f t="shared" si="11"/>
        <v>506.45772904666927</v>
      </c>
      <c r="AK27" s="12">
        <f t="shared" si="11"/>
        <v>547.55118303343329</v>
      </c>
      <c r="AL27" s="12">
        <f t="shared" si="11"/>
        <v>591.88210228461787</v>
      </c>
      <c r="AM27" s="12">
        <f t="shared" si="11"/>
        <v>639.7010695058251</v>
      </c>
      <c r="AN27" s="12">
        <f t="shared" si="11"/>
        <v>691.27784974611586</v>
      </c>
      <c r="AO27" s="12">
        <f t="shared" si="11"/>
        <v>746.9028485057961</v>
      </c>
      <c r="AP27" s="12">
        <f t="shared" si="11"/>
        <v>806.88868017388847</v>
      </c>
      <c r="AQ27" s="12">
        <f t="shared" si="11"/>
        <v>871.57185511859564</v>
      </c>
    </row>
    <row r="28" spans="1:45" ht="6" customHeight="1"/>
    <row r="29" spans="1:45">
      <c r="A29" s="14" t="s">
        <v>7</v>
      </c>
      <c r="B29" s="14"/>
    </row>
    <row r="30" spans="1:45" s="3" customFormat="1">
      <c r="A30" s="24" t="s">
        <v>17</v>
      </c>
      <c r="B30" s="24"/>
      <c r="C30" s="25">
        <v>1000</v>
      </c>
      <c r="D30" s="25">
        <f t="shared" ref="D30:AQ30" si="12">D11*D27/1000</f>
        <v>878.52599999999973</v>
      </c>
      <c r="E30" s="25">
        <f t="shared" si="12"/>
        <v>984.68788049999966</v>
      </c>
      <c r="F30" s="25">
        <f t="shared" si="12"/>
        <v>1097.2076910991868</v>
      </c>
      <c r="G30" s="25">
        <f t="shared" si="12"/>
        <v>1221.4793203216022</v>
      </c>
      <c r="H30" s="25">
        <f t="shared" si="12"/>
        <v>1351.9792094016273</v>
      </c>
      <c r="I30" s="25">
        <f t="shared" si="12"/>
        <v>1495.2278252306926</v>
      </c>
      <c r="J30" s="25">
        <f t="shared" si="12"/>
        <v>1826.2268964211426</v>
      </c>
      <c r="K30" s="25">
        <f t="shared" si="12"/>
        <v>2009.1587108215151</v>
      </c>
      <c r="L30" s="25">
        <f t="shared" si="12"/>
        <v>2209.3700662176716</v>
      </c>
      <c r="M30" s="25">
        <f t="shared" si="12"/>
        <v>2428.4390680936126</v>
      </c>
      <c r="N30" s="25">
        <f t="shared" si="12"/>
        <v>2668.0849757616315</v>
      </c>
      <c r="O30" s="25">
        <f t="shared" si="12"/>
        <v>2930.1806590957117</v>
      </c>
      <c r="P30" s="25">
        <f t="shared" si="12"/>
        <v>3216.7661447737714</v>
      </c>
      <c r="Q30" s="25">
        <f t="shared" si="12"/>
        <v>3530.0633467454418</v>
      </c>
      <c r="R30" s="25">
        <f t="shared" si="12"/>
        <v>3872.4920838421499</v>
      </c>
      <c r="S30" s="25">
        <f t="shared" si="12"/>
        <v>4246.6874963542559</v>
      </c>
      <c r="T30" s="25">
        <f t="shared" si="12"/>
        <v>4655.518983076794</v>
      </c>
      <c r="U30" s="25">
        <f t="shared" si="12"/>
        <v>5102.1107908373533</v>
      </c>
      <c r="V30" s="25">
        <f t="shared" si="12"/>
        <v>5589.8643999385658</v>
      </c>
      <c r="W30" s="25">
        <f t="shared" si="12"/>
        <v>6122.4828613518148</v>
      </c>
      <c r="X30" s="25">
        <f t="shared" si="12"/>
        <v>6703.99725497292</v>
      </c>
      <c r="Y30" s="25">
        <f t="shared" si="12"/>
        <v>7338.7954528867767</v>
      </c>
      <c r="Z30" s="25">
        <f t="shared" si="12"/>
        <v>8031.6533874863926</v>
      </c>
      <c r="AA30" s="25">
        <f t="shared" si="12"/>
        <v>8787.7690415610577</v>
      </c>
      <c r="AB30" s="25">
        <f t="shared" si="12"/>
        <v>9612.7993962265355</v>
      </c>
      <c r="AC30" s="25">
        <f t="shared" si="12"/>
        <v>10512.900592945352</v>
      </c>
      <c r="AD30" s="25">
        <f t="shared" si="12"/>
        <v>11494.771588016596</v>
      </c>
      <c r="AE30" s="25">
        <f t="shared" si="12"/>
        <v>12565.701601953382</v>
      </c>
      <c r="AF30" s="25">
        <f t="shared" si="12"/>
        <v>13733.621692276243</v>
      </c>
      <c r="AG30" s="25">
        <f t="shared" si="12"/>
        <v>15007.160806610589</v>
      </c>
      <c r="AH30" s="25">
        <f t="shared" si="12"/>
        <v>16395.706703779517</v>
      </c>
      <c r="AI30" s="25">
        <f t="shared" si="12"/>
        <v>17909.472164039806</v>
      </c>
      <c r="AJ30" s="25">
        <f t="shared" si="12"/>
        <v>19559.566945947288</v>
      </c>
      <c r="AK30" s="25">
        <f t="shared" si="12"/>
        <v>21358.075986805721</v>
      </c>
      <c r="AL30" s="25">
        <f t="shared" si="12"/>
        <v>23318.144386519998</v>
      </c>
      <c r="AM30" s="25">
        <f t="shared" si="12"/>
        <v>25454.06976123244</v>
      </c>
      <c r="AN30" s="25">
        <f t="shared" si="12"/>
        <v>27781.402603687351</v>
      </c>
      <c r="AO30" s="25">
        <f t="shared" si="12"/>
        <v>30317.055342188742</v>
      </c>
      <c r="AP30" s="25">
        <f t="shared" si="12"/>
        <v>33079.420849663358</v>
      </c>
      <c r="AQ30" s="25">
        <f t="shared" si="12"/>
        <v>36088.501219122772</v>
      </c>
      <c r="AS30" s="16">
        <f>SUM(C30:X30)</f>
        <v>65140.551664857463</v>
      </c>
    </row>
    <row r="31" spans="1:45" s="3" customFormat="1">
      <c r="A31" s="24" t="s">
        <v>25</v>
      </c>
      <c r="B31" s="24"/>
      <c r="C31" s="25"/>
      <c r="D31" s="25">
        <f>D21</f>
        <v>-101.97</v>
      </c>
      <c r="E31" s="25">
        <f t="shared" ref="E31:AQ31" si="13">E21</f>
        <v>-105.02909999999999</v>
      </c>
      <c r="F31" s="25">
        <f t="shared" si="13"/>
        <v>-108.17997299999999</v>
      </c>
      <c r="G31" s="25">
        <f t="shared" si="13"/>
        <v>-111.42537219000002</v>
      </c>
      <c r="H31" s="25">
        <f t="shared" si="13"/>
        <v>-1274.0422076557002</v>
      </c>
      <c r="I31" s="25">
        <f t="shared" si="13"/>
        <v>-179.10784447935001</v>
      </c>
      <c r="J31" s="25">
        <f t="shared" si="13"/>
        <v>-6253.9086056854658</v>
      </c>
      <c r="K31" s="25">
        <f t="shared" si="13"/>
        <v>-5022.7433727018988</v>
      </c>
      <c r="L31" s="25">
        <f t="shared" si="13"/>
        <v>0</v>
      </c>
      <c r="M31" s="25">
        <f t="shared" si="13"/>
        <v>0</v>
      </c>
      <c r="N31" s="25">
        <f t="shared" si="13"/>
        <v>0</v>
      </c>
      <c r="O31" s="25">
        <f t="shared" si="13"/>
        <v>0</v>
      </c>
      <c r="P31" s="25">
        <f t="shared" si="13"/>
        <v>0</v>
      </c>
      <c r="Q31" s="25">
        <f t="shared" si="13"/>
        <v>-1512.5897248551119</v>
      </c>
      <c r="R31" s="25">
        <f t="shared" si="13"/>
        <v>-13398.519782766582</v>
      </c>
      <c r="S31" s="25">
        <f t="shared" si="13"/>
        <v>0</v>
      </c>
      <c r="T31" s="25">
        <f t="shared" si="13"/>
        <v>0</v>
      </c>
      <c r="U31" s="25">
        <f t="shared" si="13"/>
        <v>0</v>
      </c>
      <c r="V31" s="25">
        <f t="shared" si="13"/>
        <v>0</v>
      </c>
      <c r="W31" s="25">
        <f t="shared" si="13"/>
        <v>0</v>
      </c>
      <c r="X31" s="25">
        <f t="shared" si="13"/>
        <v>0</v>
      </c>
      <c r="Y31" s="25">
        <f t="shared" si="13"/>
        <v>0</v>
      </c>
      <c r="Z31" s="25">
        <f t="shared" si="13"/>
        <v>0</v>
      </c>
      <c r="AA31" s="25">
        <f t="shared" si="13"/>
        <v>0</v>
      </c>
      <c r="AB31" s="25">
        <f t="shared" si="13"/>
        <v>0</v>
      </c>
      <c r="AC31" s="25">
        <f t="shared" si="13"/>
        <v>0</v>
      </c>
      <c r="AD31" s="25">
        <f t="shared" si="13"/>
        <v>0</v>
      </c>
      <c r="AE31" s="25">
        <f t="shared" si="13"/>
        <v>0</v>
      </c>
      <c r="AF31" s="25">
        <f t="shared" si="13"/>
        <v>0</v>
      </c>
      <c r="AG31" s="25">
        <f t="shared" si="13"/>
        <v>0</v>
      </c>
      <c r="AH31" s="25">
        <f t="shared" si="13"/>
        <v>0</v>
      </c>
      <c r="AI31" s="25">
        <f t="shared" si="13"/>
        <v>0</v>
      </c>
      <c r="AJ31" s="25">
        <f t="shared" si="13"/>
        <v>0</v>
      </c>
      <c r="AK31" s="25">
        <f t="shared" si="13"/>
        <v>0</v>
      </c>
      <c r="AL31" s="25">
        <f t="shared" si="13"/>
        <v>0</v>
      </c>
      <c r="AM31" s="25">
        <f t="shared" si="13"/>
        <v>0</v>
      </c>
      <c r="AN31" s="25">
        <f t="shared" si="13"/>
        <v>0</v>
      </c>
      <c r="AO31" s="25">
        <f t="shared" si="13"/>
        <v>0</v>
      </c>
      <c r="AP31" s="25">
        <f t="shared" si="13"/>
        <v>0</v>
      </c>
      <c r="AQ31" s="25">
        <f t="shared" si="13"/>
        <v>0</v>
      </c>
      <c r="AS31" s="16"/>
    </row>
    <row r="32" spans="1:45">
      <c r="A32" s="2" t="s">
        <v>27</v>
      </c>
      <c r="C32" s="9">
        <f>C30</f>
        <v>1000</v>
      </c>
      <c r="D32" s="9">
        <f t="shared" ref="D32:AQ32" si="14">D30+D31</f>
        <v>776.5559999999997</v>
      </c>
      <c r="E32" s="9">
        <f t="shared" si="14"/>
        <v>879.65878049999969</v>
      </c>
      <c r="F32" s="9">
        <f t="shared" si="14"/>
        <v>989.02771809918681</v>
      </c>
      <c r="G32" s="9">
        <f t="shared" si="14"/>
        <v>1110.0539481316023</v>
      </c>
      <c r="H32" s="9">
        <f t="shared" si="14"/>
        <v>77.937001745927091</v>
      </c>
      <c r="I32" s="9">
        <f t="shared" si="14"/>
        <v>1316.1199807513426</v>
      </c>
      <c r="J32" s="9">
        <f t="shared" si="14"/>
        <v>-4427.6817092643232</v>
      </c>
      <c r="K32" s="9">
        <f t="shared" si="14"/>
        <v>-3013.5846618803835</v>
      </c>
      <c r="L32" s="9">
        <f t="shared" si="14"/>
        <v>2209.3700662176716</v>
      </c>
      <c r="M32" s="9">
        <f t="shared" si="14"/>
        <v>2428.4390680936126</v>
      </c>
      <c r="N32" s="9">
        <f t="shared" si="14"/>
        <v>2668.0849757616315</v>
      </c>
      <c r="O32" s="9">
        <f t="shared" si="14"/>
        <v>2930.1806590957117</v>
      </c>
      <c r="P32" s="9">
        <f t="shared" si="14"/>
        <v>3216.7661447737714</v>
      </c>
      <c r="Q32" s="9">
        <f t="shared" si="14"/>
        <v>2017.4736218903299</v>
      </c>
      <c r="R32" s="9">
        <f t="shared" si="14"/>
        <v>-9526.0276989244321</v>
      </c>
      <c r="S32" s="9">
        <f t="shared" si="14"/>
        <v>4246.6874963542559</v>
      </c>
      <c r="T32" s="9">
        <f t="shared" si="14"/>
        <v>4655.518983076794</v>
      </c>
      <c r="U32" s="9">
        <f t="shared" si="14"/>
        <v>5102.1107908373533</v>
      </c>
      <c r="V32" s="9">
        <f t="shared" si="14"/>
        <v>5589.8643999385658</v>
      </c>
      <c r="W32" s="9">
        <f t="shared" si="14"/>
        <v>6122.4828613518148</v>
      </c>
      <c r="X32" s="9">
        <f t="shared" si="14"/>
        <v>6703.99725497292</v>
      </c>
      <c r="Y32" s="9">
        <f t="shared" si="14"/>
        <v>7338.7954528867767</v>
      </c>
      <c r="Z32" s="9">
        <f t="shared" si="14"/>
        <v>8031.6533874863926</v>
      </c>
      <c r="AA32" s="9">
        <f t="shared" si="14"/>
        <v>8787.7690415610577</v>
      </c>
      <c r="AB32" s="9">
        <f t="shared" si="14"/>
        <v>9612.7993962265355</v>
      </c>
      <c r="AC32" s="9">
        <f t="shared" si="14"/>
        <v>10512.900592945352</v>
      </c>
      <c r="AD32" s="9">
        <f t="shared" si="14"/>
        <v>11494.771588016596</v>
      </c>
      <c r="AE32" s="9">
        <f t="shared" si="14"/>
        <v>12565.701601953382</v>
      </c>
      <c r="AF32" s="9">
        <f t="shared" si="14"/>
        <v>13733.621692276243</v>
      </c>
      <c r="AG32" s="9">
        <f t="shared" si="14"/>
        <v>15007.160806610589</v>
      </c>
      <c r="AH32" s="9">
        <f t="shared" si="14"/>
        <v>16395.706703779517</v>
      </c>
      <c r="AI32" s="9">
        <f t="shared" si="14"/>
        <v>17909.472164039806</v>
      </c>
      <c r="AJ32" s="9">
        <f t="shared" si="14"/>
        <v>19559.566945947288</v>
      </c>
      <c r="AK32" s="9">
        <f t="shared" si="14"/>
        <v>21358.075986805721</v>
      </c>
      <c r="AL32" s="9">
        <f t="shared" si="14"/>
        <v>23318.144386519998</v>
      </c>
      <c r="AM32" s="9">
        <f t="shared" si="14"/>
        <v>25454.06976123244</v>
      </c>
      <c r="AN32" s="9">
        <f t="shared" si="14"/>
        <v>27781.402603687351</v>
      </c>
      <c r="AO32" s="9">
        <f t="shared" si="14"/>
        <v>30317.055342188742</v>
      </c>
      <c r="AP32" s="9">
        <f t="shared" si="14"/>
        <v>33079.420849663358</v>
      </c>
      <c r="AQ32" s="9">
        <f t="shared" si="14"/>
        <v>36088.501219122772</v>
      </c>
    </row>
    <row r="33" spans="1:45">
      <c r="A33" s="2" t="s">
        <v>10</v>
      </c>
      <c r="B33" s="3"/>
      <c r="D33" s="9">
        <f>(C32+D32)*D8</f>
        <v>44.413899999999991</v>
      </c>
      <c r="E33" s="9">
        <f t="shared" ref="E33:K33" si="15">IF(D34&lt;0,0,D34*E8)</f>
        <v>45.524247499999994</v>
      </c>
      <c r="F33" s="9">
        <f t="shared" si="15"/>
        <v>68.653823199999991</v>
      </c>
      <c r="G33" s="9">
        <f t="shared" si="15"/>
        <v>95.095861732479662</v>
      </c>
      <c r="H33" s="9">
        <f t="shared" si="15"/>
        <v>125.22460697908171</v>
      </c>
      <c r="I33" s="9">
        <f t="shared" si="15"/>
        <v>130.30364719720691</v>
      </c>
      <c r="J33" s="9">
        <f t="shared" si="15"/>
        <v>166.46423789592066</v>
      </c>
      <c r="K33" s="9">
        <f t="shared" si="15"/>
        <v>59.933801111710594</v>
      </c>
      <c r="L33" s="9">
        <f>IF(K34&lt;0,0,K34*L8)</f>
        <v>0</v>
      </c>
      <c r="M33" s="9">
        <f>IF(L34&lt;0,0,L34*M8)</f>
        <v>41.326781247935564</v>
      </c>
      <c r="N33" s="9">
        <f t="shared" ref="N33:AQ33" si="16">IF(M34&lt;0,0,M34*N8)</f>
        <v>103.07092748147427</v>
      </c>
      <c r="O33" s="9">
        <f t="shared" si="16"/>
        <v>172.34982506255193</v>
      </c>
      <c r="P33" s="9">
        <f t="shared" si="16"/>
        <v>249.91308716650852</v>
      </c>
      <c r="Q33" s="9">
        <f t="shared" si="16"/>
        <v>336.58006796501559</v>
      </c>
      <c r="R33" s="9">
        <f t="shared" si="16"/>
        <v>395.43141021139922</v>
      </c>
      <c r="S33" s="9">
        <f t="shared" si="16"/>
        <v>167.16650299357337</v>
      </c>
      <c r="T33" s="9">
        <f t="shared" si="16"/>
        <v>277.51285297726912</v>
      </c>
      <c r="U33" s="9">
        <f t="shared" si="16"/>
        <v>400.83864887862069</v>
      </c>
      <c r="V33" s="9">
        <f t="shared" si="16"/>
        <v>538.41238487152009</v>
      </c>
      <c r="W33" s="9">
        <f t="shared" si="16"/>
        <v>691.61930449177225</v>
      </c>
      <c r="X33" s="9">
        <f t="shared" si="16"/>
        <v>861.97185863786206</v>
      </c>
      <c r="Y33" s="9">
        <f t="shared" si="16"/>
        <v>1051.1210864781315</v>
      </c>
      <c r="Z33" s="9">
        <f t="shared" si="16"/>
        <v>1260.8689999622543</v>
      </c>
      <c r="AA33" s="9">
        <f t="shared" si="16"/>
        <v>1493.1820596484704</v>
      </c>
      <c r="AB33" s="9">
        <f t="shared" si="16"/>
        <v>1750.2058371787089</v>
      </c>
      <c r="AC33" s="9">
        <f t="shared" si="16"/>
        <v>2034.2809680138398</v>
      </c>
      <c r="AD33" s="9">
        <f t="shared" si="16"/>
        <v>2347.9605070378198</v>
      </c>
      <c r="AE33" s="9">
        <f t="shared" si="16"/>
        <v>2694.0288094141802</v>
      </c>
      <c r="AF33" s="9">
        <f t="shared" si="16"/>
        <v>3075.5220696983693</v>
      </c>
      <c r="AG33" s="9">
        <f t="shared" si="16"/>
        <v>3495.7506637477345</v>
      </c>
      <c r="AH33" s="9">
        <f t="shared" si="16"/>
        <v>3958.3234505066926</v>
      </c>
      <c r="AI33" s="9">
        <f t="shared" si="16"/>
        <v>4467.1742043638478</v>
      </c>
      <c r="AJ33" s="9">
        <f t="shared" si="16"/>
        <v>5026.5903635739396</v>
      </c>
      <c r="AK33" s="9">
        <f t="shared" si="16"/>
        <v>5641.2442963119711</v>
      </c>
      <c r="AL33" s="9">
        <f t="shared" si="16"/>
        <v>6316.2273033899137</v>
      </c>
      <c r="AM33" s="9">
        <f t="shared" si="16"/>
        <v>7057.086595637662</v>
      </c>
      <c r="AN33" s="9">
        <f t="shared" si="16"/>
        <v>7869.8655045594132</v>
      </c>
      <c r="AO33" s="9">
        <f t="shared" si="16"/>
        <v>8761.1472072655833</v>
      </c>
      <c r="AP33" s="9">
        <f t="shared" si="16"/>
        <v>9738.1022710019424</v>
      </c>
      <c r="AQ33" s="9">
        <f t="shared" si="16"/>
        <v>10808.540349018576</v>
      </c>
      <c r="AS33" s="15">
        <f>FV(D8,20,D30)</f>
        <v>-22441.645872902394</v>
      </c>
    </row>
    <row r="34" spans="1:45" s="17" customFormat="1" ht="15.75">
      <c r="A34" s="20" t="s">
        <v>28</v>
      </c>
      <c r="B34" s="20"/>
      <c r="C34" s="20"/>
      <c r="D34" s="21">
        <f>C32+D32+D33</f>
        <v>1820.9698999999996</v>
      </c>
      <c r="E34" s="21">
        <f>D34+E33+(E32)</f>
        <v>2746.1529279999995</v>
      </c>
      <c r="F34" s="21">
        <f>E34+F32+F33</f>
        <v>3803.8344692991864</v>
      </c>
      <c r="G34" s="21">
        <f t="shared" ref="G34:W34" si="17">F34+G32+G33</f>
        <v>5008.9842791632682</v>
      </c>
      <c r="H34" s="21">
        <f t="shared" si="17"/>
        <v>5212.1458878882768</v>
      </c>
      <c r="I34" s="21">
        <f t="shared" si="17"/>
        <v>6658.5695158368262</v>
      </c>
      <c r="J34" s="21">
        <f t="shared" si="17"/>
        <v>2397.3520444684236</v>
      </c>
      <c r="K34" s="21">
        <f t="shared" si="17"/>
        <v>-556.2988163002492</v>
      </c>
      <c r="L34" s="21">
        <f t="shared" si="17"/>
        <v>1653.0712499174224</v>
      </c>
      <c r="M34" s="21">
        <f t="shared" si="17"/>
        <v>4122.8370992589707</v>
      </c>
      <c r="N34" s="21">
        <f t="shared" si="17"/>
        <v>6893.9930025020767</v>
      </c>
      <c r="O34" s="21">
        <f t="shared" si="17"/>
        <v>9996.5234866603405</v>
      </c>
      <c r="P34" s="21">
        <f t="shared" si="17"/>
        <v>13463.202718600622</v>
      </c>
      <c r="Q34" s="21">
        <f t="shared" si="17"/>
        <v>15817.256408455967</v>
      </c>
      <c r="R34" s="21">
        <f t="shared" si="17"/>
        <v>6686.6601197429345</v>
      </c>
      <c r="S34" s="21">
        <f t="shared" si="17"/>
        <v>11100.514119090765</v>
      </c>
      <c r="T34" s="21">
        <f t="shared" si="17"/>
        <v>16033.545955144828</v>
      </c>
      <c r="U34" s="21">
        <f t="shared" si="17"/>
        <v>21536.495394860802</v>
      </c>
      <c r="V34" s="21">
        <f t="shared" si="17"/>
        <v>27664.77217967089</v>
      </c>
      <c r="W34" s="21">
        <f t="shared" si="17"/>
        <v>34478.87434551448</v>
      </c>
      <c r="X34" s="21">
        <f t="shared" ref="X34" si="18">W34+X32+X33</f>
        <v>42044.843459125259</v>
      </c>
      <c r="Y34" s="21">
        <f t="shared" ref="Y34" si="19">X34+Y32+Y33</f>
        <v>50434.759998490168</v>
      </c>
      <c r="Z34" s="21">
        <f t="shared" ref="Z34" si="20">Y34+Z32+Z33</f>
        <v>59727.282385938808</v>
      </c>
      <c r="AA34" s="21">
        <f t="shared" ref="AA34" si="21">Z34+AA32+AA33</f>
        <v>70008.233487148347</v>
      </c>
      <c r="AB34" s="21">
        <f t="shared" ref="AB34" si="22">AA34+AB32+AB33</f>
        <v>81371.238720553592</v>
      </c>
      <c r="AC34" s="21">
        <f t="shared" ref="AC34" si="23">AB34+AC32+AC33</f>
        <v>93918.420281512794</v>
      </c>
      <c r="AD34" s="21">
        <f t="shared" ref="AD34" si="24">AC34+AD32+AD33</f>
        <v>107761.1523765672</v>
      </c>
      <c r="AE34" s="21">
        <f t="shared" ref="AE34" si="25">AD34+AE32+AE33</f>
        <v>123020.88278793477</v>
      </c>
      <c r="AF34" s="21">
        <f t="shared" ref="AF34" si="26">AE34+AF32+AF33</f>
        <v>139830.02654990938</v>
      </c>
      <c r="AG34" s="21">
        <f t="shared" ref="AG34" si="27">AF34+AG32+AG33</f>
        <v>158332.9380202677</v>
      </c>
      <c r="AH34" s="21">
        <f t="shared" ref="AH34" si="28">AG34+AH32+AH33</f>
        <v>178686.96817455391</v>
      </c>
      <c r="AI34" s="21">
        <f t="shared" ref="AI34" si="29">AH34+AI32+AI33</f>
        <v>201063.61454295757</v>
      </c>
      <c r="AJ34" s="21">
        <f t="shared" ref="AJ34" si="30">AI34+AJ32+AJ33</f>
        <v>225649.77185247882</v>
      </c>
      <c r="AK34" s="21">
        <f t="shared" ref="AK34" si="31">AJ34+AK32+AK33</f>
        <v>252649.09213559653</v>
      </c>
      <c r="AL34" s="21">
        <f t="shared" ref="AL34" si="32">AK34+AL32+AL33</f>
        <v>282283.46382550645</v>
      </c>
      <c r="AM34" s="21">
        <f t="shared" ref="AM34" si="33">AL34+AM32+AM33</f>
        <v>314794.62018237653</v>
      </c>
      <c r="AN34" s="21">
        <f t="shared" ref="AN34" si="34">AM34+AN32+AN33</f>
        <v>350445.88829062332</v>
      </c>
      <c r="AO34" s="21">
        <f t="shared" ref="AO34" si="35">AN34+AO32+AO33</f>
        <v>389524.09084007767</v>
      </c>
      <c r="AP34" s="21">
        <f t="shared" ref="AP34" si="36">AO34+AP32+AP33</f>
        <v>432341.61396074301</v>
      </c>
      <c r="AQ34" s="21">
        <f t="shared" ref="AQ34" si="37">AP34+AQ32+AQ33</f>
        <v>479238.65552888438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7CE5-68C9-4DC0-9725-3683A56DBD68}">
  <dimension ref="A1:AS34"/>
  <sheetViews>
    <sheetView showGridLines="0" zoomScale="80" zoomScaleNormal="80" workbookViewId="0">
      <pane xSplit="3" ySplit="3" topLeftCell="L4" activePane="bottomRight" state="frozen"/>
      <selection pane="topRight" activeCell="C1" sqref="C1"/>
      <selection pane="bottomLeft" activeCell="A4" sqref="A4"/>
      <selection pane="bottomRight" activeCell="AJ34" sqref="AJ34"/>
    </sheetView>
  </sheetViews>
  <sheetFormatPr defaultColWidth="8.85546875" defaultRowHeight="12.75"/>
  <cols>
    <col min="1" max="1" width="36.42578125" style="2" customWidth="1"/>
    <col min="2" max="2" width="9.85546875" style="2" customWidth="1"/>
    <col min="3" max="3" width="5.5703125" style="2" bestFit="1" customWidth="1"/>
    <col min="4" max="43" width="7.28515625" style="2" customWidth="1"/>
    <col min="44" max="44" width="8.85546875" style="2"/>
    <col min="45" max="45" width="15.7109375" style="2" customWidth="1"/>
    <col min="46" max="16384" width="8.85546875" style="2"/>
  </cols>
  <sheetData>
    <row r="1" spans="1:43" ht="21">
      <c r="A1" s="1" t="s">
        <v>5</v>
      </c>
      <c r="B1" s="1"/>
    </row>
    <row r="3" spans="1:43">
      <c r="A3" s="3" t="s">
        <v>1</v>
      </c>
      <c r="B3" s="3" t="s">
        <v>16</v>
      </c>
      <c r="C3" s="3">
        <v>2025</v>
      </c>
      <c r="D3" s="3">
        <v>2026</v>
      </c>
      <c r="E3" s="3">
        <v>2027</v>
      </c>
      <c r="F3" s="3">
        <v>2028</v>
      </c>
      <c r="G3" s="3">
        <v>2029</v>
      </c>
      <c r="H3" s="3">
        <v>2030</v>
      </c>
      <c r="I3" s="3">
        <v>2031</v>
      </c>
      <c r="J3" s="3">
        <v>2032</v>
      </c>
      <c r="K3" s="3">
        <v>2033</v>
      </c>
      <c r="L3" s="3">
        <v>2034</v>
      </c>
      <c r="M3" s="3">
        <v>2035</v>
      </c>
      <c r="N3" s="3">
        <v>2036</v>
      </c>
      <c r="O3" s="3">
        <v>2037</v>
      </c>
      <c r="P3" s="3">
        <v>2038</v>
      </c>
      <c r="Q3" s="3">
        <v>2039</v>
      </c>
      <c r="R3" s="3">
        <v>2040</v>
      </c>
      <c r="S3" s="3">
        <v>2041</v>
      </c>
      <c r="T3" s="3">
        <v>2042</v>
      </c>
      <c r="U3" s="3">
        <v>2043</v>
      </c>
      <c r="V3" s="3">
        <v>2044</v>
      </c>
      <c r="W3" s="3">
        <v>2045</v>
      </c>
      <c r="X3" s="3">
        <v>2046</v>
      </c>
      <c r="Y3" s="3">
        <v>2047</v>
      </c>
      <c r="Z3" s="3">
        <v>2048</v>
      </c>
      <c r="AA3" s="3">
        <v>2049</v>
      </c>
      <c r="AB3" s="3">
        <v>2050</v>
      </c>
      <c r="AC3" s="3">
        <v>2051</v>
      </c>
      <c r="AD3" s="3">
        <v>2052</v>
      </c>
      <c r="AE3" s="3">
        <v>2053</v>
      </c>
      <c r="AF3" s="3">
        <v>2054</v>
      </c>
      <c r="AG3" s="3">
        <v>2055</v>
      </c>
      <c r="AH3" s="3">
        <v>2056</v>
      </c>
      <c r="AI3" s="3">
        <v>2057</v>
      </c>
      <c r="AJ3" s="3">
        <v>2058</v>
      </c>
      <c r="AK3" s="3">
        <v>2059</v>
      </c>
      <c r="AL3" s="3">
        <v>2060</v>
      </c>
      <c r="AM3" s="3">
        <v>2061</v>
      </c>
      <c r="AN3" s="3">
        <v>2062</v>
      </c>
      <c r="AO3" s="3">
        <v>2063</v>
      </c>
      <c r="AP3" s="3">
        <v>2064</v>
      </c>
      <c r="AQ3" s="3">
        <v>2065</v>
      </c>
    </row>
    <row r="4" spans="1:43" s="4" customFormat="1" ht="11.25">
      <c r="A4" s="4" t="s">
        <v>2</v>
      </c>
      <c r="D4" s="5">
        <v>0.03</v>
      </c>
      <c r="E4" s="5">
        <f>$D4</f>
        <v>0.03</v>
      </c>
      <c r="F4" s="5">
        <f t="shared" ref="F4:AQ4" si="0">$D4</f>
        <v>0.03</v>
      </c>
      <c r="G4" s="5">
        <f t="shared" si="0"/>
        <v>0.03</v>
      </c>
      <c r="H4" s="5">
        <f t="shared" si="0"/>
        <v>0.03</v>
      </c>
      <c r="I4" s="5">
        <f t="shared" si="0"/>
        <v>0.03</v>
      </c>
      <c r="J4" s="5">
        <f t="shared" si="0"/>
        <v>0.03</v>
      </c>
      <c r="K4" s="5">
        <f t="shared" si="0"/>
        <v>0.03</v>
      </c>
      <c r="L4" s="5">
        <f t="shared" si="0"/>
        <v>0.03</v>
      </c>
      <c r="M4" s="5">
        <f t="shared" si="0"/>
        <v>0.03</v>
      </c>
      <c r="N4" s="5">
        <f t="shared" si="0"/>
        <v>0.03</v>
      </c>
      <c r="O4" s="5">
        <f t="shared" si="0"/>
        <v>0.03</v>
      </c>
      <c r="P4" s="5">
        <f t="shared" si="0"/>
        <v>0.03</v>
      </c>
      <c r="Q4" s="5">
        <f t="shared" si="0"/>
        <v>0.03</v>
      </c>
      <c r="R4" s="5">
        <f t="shared" si="0"/>
        <v>0.03</v>
      </c>
      <c r="S4" s="5">
        <f t="shared" si="0"/>
        <v>0.03</v>
      </c>
      <c r="T4" s="5">
        <f t="shared" si="0"/>
        <v>0.03</v>
      </c>
      <c r="U4" s="5">
        <f t="shared" si="0"/>
        <v>0.03</v>
      </c>
      <c r="V4" s="5">
        <f t="shared" si="0"/>
        <v>0.03</v>
      </c>
      <c r="W4" s="5">
        <f t="shared" si="0"/>
        <v>0.03</v>
      </c>
      <c r="X4" s="5">
        <f t="shared" si="0"/>
        <v>0.03</v>
      </c>
      <c r="Y4" s="5">
        <f t="shared" si="0"/>
        <v>0.03</v>
      </c>
      <c r="Z4" s="5">
        <f t="shared" si="0"/>
        <v>0.03</v>
      </c>
      <c r="AA4" s="5">
        <f t="shared" si="0"/>
        <v>0.03</v>
      </c>
      <c r="AB4" s="5">
        <f t="shared" si="0"/>
        <v>0.03</v>
      </c>
      <c r="AC4" s="5">
        <f t="shared" si="0"/>
        <v>0.03</v>
      </c>
      <c r="AD4" s="5">
        <f t="shared" si="0"/>
        <v>0.03</v>
      </c>
      <c r="AE4" s="5">
        <f t="shared" si="0"/>
        <v>0.03</v>
      </c>
      <c r="AF4" s="5">
        <f t="shared" si="0"/>
        <v>0.03</v>
      </c>
      <c r="AG4" s="5">
        <f t="shared" si="0"/>
        <v>0.03</v>
      </c>
      <c r="AH4" s="5">
        <f t="shared" si="0"/>
        <v>0.03</v>
      </c>
      <c r="AI4" s="5">
        <f t="shared" si="0"/>
        <v>0.03</v>
      </c>
      <c r="AJ4" s="5">
        <f t="shared" si="0"/>
        <v>0.03</v>
      </c>
      <c r="AK4" s="5">
        <f t="shared" si="0"/>
        <v>0.03</v>
      </c>
      <c r="AL4" s="5">
        <f t="shared" si="0"/>
        <v>0.03</v>
      </c>
      <c r="AM4" s="5">
        <f t="shared" si="0"/>
        <v>0.03</v>
      </c>
      <c r="AN4" s="5">
        <f t="shared" si="0"/>
        <v>0.03</v>
      </c>
      <c r="AO4" s="5">
        <f t="shared" si="0"/>
        <v>0.03</v>
      </c>
      <c r="AP4" s="5">
        <f t="shared" si="0"/>
        <v>0.03</v>
      </c>
      <c r="AQ4" s="5">
        <f t="shared" si="0"/>
        <v>0.03</v>
      </c>
    </row>
    <row r="5" spans="1:43" s="4" customFormat="1" ht="11.25">
      <c r="A5" s="4" t="s">
        <v>9</v>
      </c>
      <c r="B5" s="4" t="s">
        <v>26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s="4" customFormat="1" ht="11.25">
      <c r="A6" s="4" t="s">
        <v>11</v>
      </c>
      <c r="D6" s="5">
        <v>0.02</v>
      </c>
      <c r="E6" s="5">
        <v>0.02</v>
      </c>
      <c r="F6" s="5">
        <v>1.4999999999999999E-2</v>
      </c>
      <c r="G6" s="5">
        <v>1.4999999999999999E-2</v>
      </c>
      <c r="H6" s="5">
        <v>0.01</v>
      </c>
      <c r="I6" s="5">
        <v>0.01</v>
      </c>
      <c r="J6" s="5">
        <v>0.01</v>
      </c>
      <c r="K6" s="5">
        <v>0.01</v>
      </c>
      <c r="L6" s="5">
        <v>0.01</v>
      </c>
      <c r="M6" s="5">
        <v>0.01</v>
      </c>
      <c r="N6" s="5">
        <v>0.01</v>
      </c>
      <c r="O6" s="5">
        <v>0.01</v>
      </c>
      <c r="P6" s="5">
        <v>0.01</v>
      </c>
      <c r="Q6" s="5">
        <v>0.01</v>
      </c>
      <c r="R6" s="5">
        <v>0.01</v>
      </c>
      <c r="S6" s="5">
        <v>0.01</v>
      </c>
      <c r="T6" s="5">
        <v>0.01</v>
      </c>
      <c r="U6" s="5">
        <v>0.01</v>
      </c>
      <c r="V6" s="5">
        <v>0.01</v>
      </c>
      <c r="W6" s="5">
        <v>0.01</v>
      </c>
      <c r="X6" s="5">
        <v>0.01</v>
      </c>
      <c r="Y6" s="5">
        <v>0.01</v>
      </c>
      <c r="Z6" s="5">
        <v>0.01</v>
      </c>
      <c r="AA6" s="5">
        <v>0.01</v>
      </c>
      <c r="AB6" s="5">
        <v>0.01</v>
      </c>
      <c r="AC6" s="5">
        <v>0.01</v>
      </c>
      <c r="AD6" s="5">
        <v>0.01</v>
      </c>
      <c r="AE6" s="5">
        <v>0.01</v>
      </c>
      <c r="AF6" s="5">
        <v>0.01</v>
      </c>
      <c r="AG6" s="5">
        <v>0.01</v>
      </c>
      <c r="AH6" s="5">
        <v>0.01</v>
      </c>
      <c r="AI6" s="5">
        <v>0.01</v>
      </c>
      <c r="AJ6" s="5">
        <v>0.01</v>
      </c>
      <c r="AK6" s="5">
        <v>0.01</v>
      </c>
      <c r="AL6" s="5">
        <v>0.01</v>
      </c>
      <c r="AM6" s="5">
        <v>0.01</v>
      </c>
      <c r="AN6" s="5">
        <v>0.01</v>
      </c>
      <c r="AO6" s="5">
        <v>0.01</v>
      </c>
      <c r="AP6" s="5">
        <v>0.01</v>
      </c>
      <c r="AQ6" s="5">
        <v>0.01</v>
      </c>
    </row>
    <row r="7" spans="1:43" s="4" customFormat="1" ht="11.25">
      <c r="A7" s="4" t="s">
        <v>4</v>
      </c>
      <c r="D7" s="5">
        <v>0</v>
      </c>
      <c r="E7" s="5">
        <v>-0.01</v>
      </c>
      <c r="F7" s="5">
        <v>-0.01</v>
      </c>
      <c r="G7" s="5">
        <v>-0.01</v>
      </c>
      <c r="H7" s="5">
        <v>-0.01</v>
      </c>
      <c r="I7" s="5">
        <v>-0.01</v>
      </c>
      <c r="J7" s="5">
        <v>-0.01</v>
      </c>
      <c r="K7" s="5">
        <v>-0.01</v>
      </c>
      <c r="L7" s="5">
        <v>-0.01</v>
      </c>
      <c r="M7" s="5">
        <v>-0.01</v>
      </c>
      <c r="N7" s="5">
        <v>-0.01</v>
      </c>
      <c r="O7" s="5">
        <v>-0.01</v>
      </c>
      <c r="P7" s="5">
        <v>-0.01</v>
      </c>
      <c r="Q7" s="5">
        <v>-0.01</v>
      </c>
      <c r="R7" s="5">
        <v>-0.01</v>
      </c>
      <c r="S7" s="5">
        <v>-0.01</v>
      </c>
      <c r="T7" s="5">
        <v>-0.01</v>
      </c>
      <c r="U7" s="5">
        <v>-0.01</v>
      </c>
      <c r="V7" s="5">
        <v>-0.01</v>
      </c>
      <c r="W7" s="5">
        <v>-0.01</v>
      </c>
      <c r="X7" s="5">
        <v>-0.01</v>
      </c>
      <c r="Y7" s="5">
        <v>-0.01</v>
      </c>
      <c r="Z7" s="5">
        <v>-0.01</v>
      </c>
      <c r="AA7" s="5">
        <v>-0.01</v>
      </c>
      <c r="AB7" s="5">
        <v>-0.01</v>
      </c>
      <c r="AC7" s="5">
        <v>-0.01</v>
      </c>
      <c r="AD7" s="5">
        <v>-0.01</v>
      </c>
      <c r="AE7" s="5">
        <v>-0.01</v>
      </c>
      <c r="AF7" s="5">
        <v>-0.01</v>
      </c>
      <c r="AG7" s="5">
        <v>-0.01</v>
      </c>
      <c r="AH7" s="5">
        <v>-0.01</v>
      </c>
      <c r="AI7" s="5">
        <v>-0.01</v>
      </c>
      <c r="AJ7" s="5">
        <v>-0.01</v>
      </c>
      <c r="AK7" s="5">
        <v>-0.01</v>
      </c>
      <c r="AL7" s="5">
        <v>-0.01</v>
      </c>
      <c r="AM7" s="5">
        <v>-0.01</v>
      </c>
      <c r="AN7" s="5">
        <v>-0.01</v>
      </c>
      <c r="AO7" s="5">
        <v>-0.01</v>
      </c>
      <c r="AP7" s="5">
        <v>-0.01</v>
      </c>
      <c r="AQ7" s="5">
        <v>-0.01</v>
      </c>
    </row>
    <row r="8" spans="1:43" s="4" customFormat="1" ht="11.25">
      <c r="A8" s="4" t="s">
        <v>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11.25">
      <c r="A9" s="4" t="s">
        <v>12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s="6" customFormat="1" ht="6" customHeight="1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>
      <c r="A11" s="2" t="s">
        <v>13</v>
      </c>
      <c r="C11" s="8">
        <v>27000</v>
      </c>
      <c r="D11" s="9">
        <f t="shared" ref="D11:AQ12" si="1">C11*(1+D6)</f>
        <v>27540</v>
      </c>
      <c r="E11" s="9">
        <f t="shared" si="1"/>
        <v>28090.799999999999</v>
      </c>
      <c r="F11" s="9">
        <f t="shared" si="1"/>
        <v>28512.161999999997</v>
      </c>
      <c r="G11" s="9">
        <f t="shared" si="1"/>
        <v>28939.844429999994</v>
      </c>
      <c r="H11" s="9">
        <f t="shared" si="1"/>
        <v>29229.242874299995</v>
      </c>
      <c r="I11" s="9">
        <f t="shared" si="1"/>
        <v>29521.535303042994</v>
      </c>
      <c r="J11" s="9">
        <f t="shared" si="1"/>
        <v>29816.750656073425</v>
      </c>
      <c r="K11" s="9">
        <f t="shared" si="1"/>
        <v>30114.91816263416</v>
      </c>
      <c r="L11" s="9">
        <f t="shared" si="1"/>
        <v>30416.0673442605</v>
      </c>
      <c r="M11" s="9">
        <f t="shared" si="1"/>
        <v>30720.228017703106</v>
      </c>
      <c r="N11" s="9">
        <f t="shared" si="1"/>
        <v>31027.430297880139</v>
      </c>
      <c r="O11" s="9">
        <f t="shared" si="1"/>
        <v>31337.704600858942</v>
      </c>
      <c r="P11" s="9">
        <f t="shared" si="1"/>
        <v>31651.081646867533</v>
      </c>
      <c r="Q11" s="9">
        <f t="shared" si="1"/>
        <v>31967.592463336208</v>
      </c>
      <c r="R11" s="9">
        <f t="shared" si="1"/>
        <v>32287.268387969572</v>
      </c>
      <c r="S11" s="9">
        <f t="shared" si="1"/>
        <v>32610.14107184927</v>
      </c>
      <c r="T11" s="9">
        <f t="shared" si="1"/>
        <v>32936.242482567766</v>
      </c>
      <c r="U11" s="9">
        <f t="shared" si="1"/>
        <v>33265.604907393441</v>
      </c>
      <c r="V11" s="9">
        <f t="shared" si="1"/>
        <v>33598.260956467377</v>
      </c>
      <c r="W11" s="9">
        <f t="shared" si="1"/>
        <v>33934.243566032048</v>
      </c>
      <c r="X11" s="9">
        <f t="shared" si="1"/>
        <v>34273.586001692369</v>
      </c>
      <c r="Y11" s="9">
        <f t="shared" si="1"/>
        <v>34616.321861709293</v>
      </c>
      <c r="Z11" s="9">
        <f t="shared" si="1"/>
        <v>34962.485080326383</v>
      </c>
      <c r="AA11" s="9">
        <f t="shared" si="1"/>
        <v>35312.109931129649</v>
      </c>
      <c r="AB11" s="9">
        <f t="shared" si="1"/>
        <v>35665.231030440948</v>
      </c>
      <c r="AC11" s="9">
        <f t="shared" si="1"/>
        <v>36021.883340745357</v>
      </c>
      <c r="AD11" s="9">
        <f t="shared" si="1"/>
        <v>36382.102174152809</v>
      </c>
      <c r="AE11" s="9">
        <f t="shared" si="1"/>
        <v>36745.923195894335</v>
      </c>
      <c r="AF11" s="9">
        <f t="shared" si="1"/>
        <v>37113.382427853277</v>
      </c>
      <c r="AG11" s="9">
        <f t="shared" si="1"/>
        <v>37484.516252131813</v>
      </c>
      <c r="AH11" s="9">
        <f t="shared" si="1"/>
        <v>37859.361414653133</v>
      </c>
      <c r="AI11" s="9">
        <f t="shared" si="1"/>
        <v>38237.955028799661</v>
      </c>
      <c r="AJ11" s="9">
        <f t="shared" si="1"/>
        <v>38620.334579087656</v>
      </c>
      <c r="AK11" s="9">
        <f t="shared" si="1"/>
        <v>39006.537924878532</v>
      </c>
      <c r="AL11" s="9">
        <f t="shared" si="1"/>
        <v>39396.603304127319</v>
      </c>
      <c r="AM11" s="9">
        <f t="shared" si="1"/>
        <v>39790.569337168592</v>
      </c>
      <c r="AN11" s="9">
        <f t="shared" si="1"/>
        <v>40188.475030540278</v>
      </c>
      <c r="AO11" s="9">
        <f t="shared" si="1"/>
        <v>40590.359780845683</v>
      </c>
      <c r="AP11" s="9">
        <f t="shared" si="1"/>
        <v>40996.263378654141</v>
      </c>
      <c r="AQ11" s="9">
        <f t="shared" si="1"/>
        <v>41406.226012440682</v>
      </c>
    </row>
    <row r="12" spans="1:43">
      <c r="A12" s="2" t="s">
        <v>3</v>
      </c>
      <c r="C12" s="8">
        <v>94500</v>
      </c>
      <c r="D12" s="9">
        <f t="shared" si="1"/>
        <v>94500</v>
      </c>
      <c r="E12" s="9">
        <f t="shared" si="1"/>
        <v>93555</v>
      </c>
      <c r="F12" s="9">
        <f t="shared" si="1"/>
        <v>92619.45</v>
      </c>
      <c r="G12" s="9">
        <f t="shared" si="1"/>
        <v>91693.255499999999</v>
      </c>
      <c r="H12" s="9">
        <f t="shared" si="1"/>
        <v>90776.322944999993</v>
      </c>
      <c r="I12" s="9">
        <f t="shared" si="1"/>
        <v>89868.559715549985</v>
      </c>
      <c r="J12" s="9">
        <f t="shared" si="1"/>
        <v>88969.87411839448</v>
      </c>
      <c r="K12" s="9">
        <f t="shared" si="1"/>
        <v>88080.175377210529</v>
      </c>
      <c r="L12" s="9">
        <f t="shared" si="1"/>
        <v>87199.373623438427</v>
      </c>
      <c r="M12" s="9">
        <f t="shared" si="1"/>
        <v>86327.379887204035</v>
      </c>
      <c r="N12" s="9">
        <f t="shared" si="1"/>
        <v>85464.106088331988</v>
      </c>
      <c r="O12" s="9">
        <f t="shared" si="1"/>
        <v>84609.465027448663</v>
      </c>
      <c r="P12" s="9">
        <f t="shared" si="1"/>
        <v>83763.370377174171</v>
      </c>
      <c r="Q12" s="9">
        <f t="shared" si="1"/>
        <v>82925.736673402425</v>
      </c>
      <c r="R12" s="9">
        <f t="shared" si="1"/>
        <v>82096.479306668407</v>
      </c>
      <c r="S12" s="9">
        <f t="shared" si="1"/>
        <v>81275.514513601724</v>
      </c>
      <c r="T12" s="9">
        <f t="shared" si="1"/>
        <v>80462.759368465704</v>
      </c>
      <c r="U12" s="9">
        <f t="shared" si="1"/>
        <v>79658.131774781054</v>
      </c>
      <c r="V12" s="9">
        <f t="shared" si="1"/>
        <v>78861.550457033241</v>
      </c>
      <c r="W12" s="9">
        <f t="shared" si="1"/>
        <v>78072.934952462907</v>
      </c>
      <c r="X12" s="9">
        <f t="shared" si="1"/>
        <v>77292.20560293828</v>
      </c>
      <c r="Y12" s="9">
        <f t="shared" si="1"/>
        <v>76519.28354690889</v>
      </c>
      <c r="Z12" s="9">
        <f t="shared" si="1"/>
        <v>75754.0907114398</v>
      </c>
      <c r="AA12" s="9">
        <f t="shared" si="1"/>
        <v>74996.549804325405</v>
      </c>
      <c r="AB12" s="9">
        <f t="shared" si="1"/>
        <v>74246.584306282151</v>
      </c>
      <c r="AC12" s="9">
        <f t="shared" si="1"/>
        <v>73504.118463219333</v>
      </c>
      <c r="AD12" s="9">
        <f t="shared" si="1"/>
        <v>72769.077278587138</v>
      </c>
      <c r="AE12" s="9">
        <f t="shared" si="1"/>
        <v>72041.38650580126</v>
      </c>
      <c r="AF12" s="9">
        <f t="shared" si="1"/>
        <v>71320.972640743246</v>
      </c>
      <c r="AG12" s="9">
        <f t="shared" si="1"/>
        <v>70607.762914335806</v>
      </c>
      <c r="AH12" s="9">
        <f t="shared" si="1"/>
        <v>69901.685285192449</v>
      </c>
      <c r="AI12" s="9">
        <f t="shared" si="1"/>
        <v>69202.668432340521</v>
      </c>
      <c r="AJ12" s="9">
        <f t="shared" si="1"/>
        <v>68510.641748017108</v>
      </c>
      <c r="AK12" s="9">
        <f t="shared" si="1"/>
        <v>67825.535330536935</v>
      </c>
      <c r="AL12" s="9">
        <f t="shared" si="1"/>
        <v>67147.279977231563</v>
      </c>
      <c r="AM12" s="9">
        <f t="shared" si="1"/>
        <v>66475.807177459254</v>
      </c>
      <c r="AN12" s="9">
        <f t="shared" si="1"/>
        <v>65811.049105684666</v>
      </c>
      <c r="AO12" s="9">
        <f t="shared" si="1"/>
        <v>65152.938614627819</v>
      </c>
      <c r="AP12" s="9">
        <f t="shared" si="1"/>
        <v>64501.409228481542</v>
      </c>
      <c r="AQ12" s="9">
        <f t="shared" si="1"/>
        <v>63856.395136196727</v>
      </c>
    </row>
    <row r="13" spans="1:43" ht="6" customHeight="1"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>
      <c r="A14" s="2" t="s">
        <v>24</v>
      </c>
      <c r="D14" s="10">
        <f>1*(1+D9)</f>
        <v>1</v>
      </c>
      <c r="E14" s="10">
        <f>D14*(1+E9)</f>
        <v>1</v>
      </c>
      <c r="F14" s="10">
        <f>E14*(1+F9)</f>
        <v>1</v>
      </c>
      <c r="G14" s="10">
        <f t="shared" ref="G14:AQ14" si="2">F14*(1+G9)</f>
        <v>1</v>
      </c>
      <c r="H14" s="10">
        <f t="shared" si="2"/>
        <v>1</v>
      </c>
      <c r="I14" s="10">
        <f t="shared" si="2"/>
        <v>1</v>
      </c>
      <c r="J14" s="10">
        <f t="shared" si="2"/>
        <v>1</v>
      </c>
      <c r="K14" s="10">
        <f t="shared" si="2"/>
        <v>1</v>
      </c>
      <c r="L14" s="10">
        <f t="shared" si="2"/>
        <v>1</v>
      </c>
      <c r="M14" s="10">
        <f t="shared" si="2"/>
        <v>1</v>
      </c>
      <c r="N14" s="10">
        <f t="shared" si="2"/>
        <v>1</v>
      </c>
      <c r="O14" s="10">
        <f t="shared" si="2"/>
        <v>1</v>
      </c>
      <c r="P14" s="10">
        <f t="shared" si="2"/>
        <v>1</v>
      </c>
      <c r="Q14" s="10">
        <f t="shared" si="2"/>
        <v>1</v>
      </c>
      <c r="R14" s="10">
        <f t="shared" si="2"/>
        <v>1</v>
      </c>
      <c r="S14" s="10">
        <f t="shared" si="2"/>
        <v>1</v>
      </c>
      <c r="T14" s="10">
        <f t="shared" si="2"/>
        <v>1</v>
      </c>
      <c r="U14" s="10">
        <f t="shared" si="2"/>
        <v>1</v>
      </c>
      <c r="V14" s="10">
        <f t="shared" si="2"/>
        <v>1</v>
      </c>
      <c r="W14" s="10">
        <f t="shared" si="2"/>
        <v>1</v>
      </c>
      <c r="X14" s="10">
        <f t="shared" si="2"/>
        <v>1</v>
      </c>
      <c r="Y14" s="10">
        <f t="shared" si="2"/>
        <v>1</v>
      </c>
      <c r="Z14" s="10">
        <f t="shared" si="2"/>
        <v>1</v>
      </c>
      <c r="AA14" s="10">
        <f t="shared" si="2"/>
        <v>1</v>
      </c>
      <c r="AB14" s="10">
        <f t="shared" si="2"/>
        <v>1</v>
      </c>
      <c r="AC14" s="10">
        <f t="shared" si="2"/>
        <v>1</v>
      </c>
      <c r="AD14" s="10">
        <f t="shared" si="2"/>
        <v>1</v>
      </c>
      <c r="AE14" s="10">
        <f t="shared" si="2"/>
        <v>1</v>
      </c>
      <c r="AF14" s="10">
        <f t="shared" si="2"/>
        <v>1</v>
      </c>
      <c r="AG14" s="10">
        <f t="shared" si="2"/>
        <v>1</v>
      </c>
      <c r="AH14" s="10">
        <f t="shared" si="2"/>
        <v>1</v>
      </c>
      <c r="AI14" s="10">
        <f t="shared" si="2"/>
        <v>1</v>
      </c>
      <c r="AJ14" s="10">
        <f t="shared" si="2"/>
        <v>1</v>
      </c>
      <c r="AK14" s="10">
        <f t="shared" si="2"/>
        <v>1</v>
      </c>
      <c r="AL14" s="10">
        <f t="shared" si="2"/>
        <v>1</v>
      </c>
      <c r="AM14" s="10">
        <f t="shared" si="2"/>
        <v>1</v>
      </c>
      <c r="AN14" s="10">
        <f t="shared" si="2"/>
        <v>1</v>
      </c>
      <c r="AO14" s="10">
        <f t="shared" si="2"/>
        <v>1</v>
      </c>
      <c r="AP14" s="10">
        <f t="shared" si="2"/>
        <v>1</v>
      </c>
      <c r="AQ14" s="10">
        <f t="shared" si="2"/>
        <v>1</v>
      </c>
    </row>
    <row r="15" spans="1:43">
      <c r="A15" s="2" t="s">
        <v>19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>
      <c r="A16" s="2" t="s">
        <v>18</v>
      </c>
      <c r="C16" s="8">
        <f>2649+1534</f>
        <v>4183</v>
      </c>
      <c r="D16" s="8">
        <f>-33*D$14</f>
        <v>-33</v>
      </c>
      <c r="E16" s="8">
        <f t="shared" ref="E16:H18" si="3">-33*E$14</f>
        <v>-33</v>
      </c>
      <c r="F16" s="8">
        <f t="shared" si="3"/>
        <v>-33</v>
      </c>
      <c r="G16" s="8">
        <f t="shared" si="3"/>
        <v>-33</v>
      </c>
      <c r="H16" s="8">
        <f t="shared" si="3"/>
        <v>-33</v>
      </c>
      <c r="I16" s="8">
        <f>-150*I$14</f>
        <v>-150</v>
      </c>
      <c r="J16" s="8">
        <f>-150*J$14</f>
        <v>-150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5">
      <c r="A17" s="2" t="s">
        <v>20</v>
      </c>
      <c r="C17" s="8">
        <v>970</v>
      </c>
      <c r="D17" s="8">
        <f>-33*D$14</f>
        <v>-33</v>
      </c>
      <c r="E17" s="8">
        <f t="shared" si="3"/>
        <v>-33</v>
      </c>
      <c r="F17" s="8">
        <f t="shared" si="3"/>
        <v>-33</v>
      </c>
      <c r="G17" s="8">
        <f t="shared" si="3"/>
        <v>-33</v>
      </c>
      <c r="H17" s="8">
        <f t="shared" si="3"/>
        <v>-33</v>
      </c>
      <c r="I17" s="8"/>
      <c r="J17" s="8">
        <f>-970*J$14</f>
        <v>-970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5">
      <c r="A18" s="2" t="s">
        <v>21</v>
      </c>
      <c r="C18" s="8">
        <v>13407</v>
      </c>
      <c r="D18" s="8">
        <f>-33*D$14</f>
        <v>-33</v>
      </c>
      <c r="E18" s="8">
        <f t="shared" si="3"/>
        <v>-33</v>
      </c>
      <c r="F18" s="8">
        <f t="shared" si="3"/>
        <v>-33</v>
      </c>
      <c r="G18" s="8">
        <f t="shared" si="3"/>
        <v>-33</v>
      </c>
      <c r="H18" s="8">
        <f t="shared" si="3"/>
        <v>-33</v>
      </c>
      <c r="I18" s="8"/>
      <c r="J18" s="8"/>
      <c r="K18" s="8"/>
      <c r="L18" s="8"/>
      <c r="M18" s="8"/>
      <c r="N18" s="8"/>
      <c r="O18" s="8"/>
      <c r="P18" s="8"/>
      <c r="Q18" s="8"/>
      <c r="R18" s="8">
        <f>-8600*R$14</f>
        <v>-8600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5">
      <c r="A19" s="2" t="s">
        <v>22</v>
      </c>
      <c r="C19" s="8">
        <f>63011-10000</f>
        <v>53011</v>
      </c>
      <c r="D19" s="8"/>
      <c r="E19" s="8"/>
      <c r="F19" s="8"/>
      <c r="G19" s="8"/>
      <c r="H19" s="8"/>
      <c r="I19" s="8"/>
      <c r="J19" s="8">
        <f>((-9200+970+300)*0.4)*J14</f>
        <v>-3172</v>
      </c>
      <c r="K19" s="8">
        <f>((-9200+970+300)*0.4)*K14</f>
        <v>-3172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5" ht="25.5">
      <c r="A20" s="19" t="s">
        <v>29</v>
      </c>
      <c r="C20" s="8">
        <f>141+2043+4086+5533+3269-7000</f>
        <v>8072</v>
      </c>
      <c r="D20" s="8"/>
      <c r="E20" s="8"/>
      <c r="F20" s="8"/>
      <c r="G20" s="8"/>
      <c r="H20" s="8">
        <f>-1000*H$14</f>
        <v>-1000</v>
      </c>
      <c r="I20" s="8"/>
      <c r="J20" s="8">
        <f>((-9200+970+300)*0.1)*J$14</f>
        <v>-793</v>
      </c>
      <c r="K20" s="8">
        <f>((-9200+970+300)*0.1)*K$14</f>
        <v>-793</v>
      </c>
      <c r="L20" s="8"/>
      <c r="M20" s="8"/>
      <c r="N20" s="8"/>
      <c r="O20" s="8"/>
      <c r="P20" s="8"/>
      <c r="Q20" s="8">
        <f>-1000*Q$14</f>
        <v>-1000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5" s="3" customFormat="1">
      <c r="A21" s="3" t="s">
        <v>23</v>
      </c>
      <c r="C21" s="16">
        <f>SUM(C16:C20)</f>
        <v>79643</v>
      </c>
      <c r="D21" s="16">
        <f t="shared" ref="D21:AQ21" si="4">SUM(D16:D20)</f>
        <v>-99</v>
      </c>
      <c r="E21" s="16">
        <f t="shared" si="4"/>
        <v>-99</v>
      </c>
      <c r="F21" s="16">
        <f t="shared" si="4"/>
        <v>-99</v>
      </c>
      <c r="G21" s="16">
        <f t="shared" si="4"/>
        <v>-99</v>
      </c>
      <c r="H21" s="16">
        <f t="shared" si="4"/>
        <v>-1099</v>
      </c>
      <c r="I21" s="16">
        <f t="shared" si="4"/>
        <v>-150</v>
      </c>
      <c r="J21" s="16">
        <f t="shared" si="4"/>
        <v>-5085</v>
      </c>
      <c r="K21" s="16">
        <f t="shared" si="4"/>
        <v>-3965</v>
      </c>
      <c r="L21" s="16">
        <f t="shared" si="4"/>
        <v>0</v>
      </c>
      <c r="M21" s="16">
        <f t="shared" si="4"/>
        <v>0</v>
      </c>
      <c r="N21" s="16">
        <f t="shared" si="4"/>
        <v>0</v>
      </c>
      <c r="O21" s="16">
        <f t="shared" si="4"/>
        <v>0</v>
      </c>
      <c r="P21" s="16">
        <f t="shared" si="4"/>
        <v>0</v>
      </c>
      <c r="Q21" s="16">
        <f t="shared" si="4"/>
        <v>-1000</v>
      </c>
      <c r="R21" s="16">
        <f t="shared" si="4"/>
        <v>-8600</v>
      </c>
      <c r="S21" s="16">
        <f t="shared" si="4"/>
        <v>0</v>
      </c>
      <c r="T21" s="16">
        <f t="shared" si="4"/>
        <v>0</v>
      </c>
      <c r="U21" s="16">
        <f t="shared" si="4"/>
        <v>0</v>
      </c>
      <c r="V21" s="16">
        <f t="shared" si="4"/>
        <v>0</v>
      </c>
      <c r="W21" s="16">
        <f t="shared" si="4"/>
        <v>0</v>
      </c>
      <c r="X21" s="16">
        <f t="shared" si="4"/>
        <v>0</v>
      </c>
      <c r="Y21" s="16">
        <f t="shared" si="4"/>
        <v>0</v>
      </c>
      <c r="Z21" s="16">
        <f t="shared" si="4"/>
        <v>0</v>
      </c>
      <c r="AA21" s="16">
        <f t="shared" si="4"/>
        <v>0</v>
      </c>
      <c r="AB21" s="16">
        <f t="shared" si="4"/>
        <v>0</v>
      </c>
      <c r="AC21" s="16">
        <f t="shared" si="4"/>
        <v>0</v>
      </c>
      <c r="AD21" s="16">
        <f t="shared" si="4"/>
        <v>0</v>
      </c>
      <c r="AE21" s="16">
        <f t="shared" si="4"/>
        <v>0</v>
      </c>
      <c r="AF21" s="16">
        <f t="shared" si="4"/>
        <v>0</v>
      </c>
      <c r="AG21" s="16">
        <f t="shared" si="4"/>
        <v>0</v>
      </c>
      <c r="AH21" s="16">
        <f t="shared" si="4"/>
        <v>0</v>
      </c>
      <c r="AI21" s="16">
        <f t="shared" si="4"/>
        <v>0</v>
      </c>
      <c r="AJ21" s="16">
        <f t="shared" si="4"/>
        <v>0</v>
      </c>
      <c r="AK21" s="16">
        <f t="shared" si="4"/>
        <v>0</v>
      </c>
      <c r="AL21" s="16">
        <f t="shared" si="4"/>
        <v>0</v>
      </c>
      <c r="AM21" s="16">
        <f t="shared" si="4"/>
        <v>0</v>
      </c>
      <c r="AN21" s="16">
        <f t="shared" si="4"/>
        <v>0</v>
      </c>
      <c r="AO21" s="16">
        <f t="shared" si="4"/>
        <v>0</v>
      </c>
      <c r="AP21" s="16">
        <f t="shared" si="4"/>
        <v>0</v>
      </c>
      <c r="AQ21" s="16">
        <f t="shared" si="4"/>
        <v>0</v>
      </c>
    </row>
    <row r="22" spans="1:45" ht="6" customHeight="1"/>
    <row r="23" spans="1:45" s="17" customFormat="1" ht="15.75">
      <c r="A23" s="22" t="s">
        <v>14</v>
      </c>
      <c r="B23" s="22"/>
      <c r="C23" s="18">
        <v>59</v>
      </c>
      <c r="D23" s="23">
        <f t="shared" ref="D23:AQ23" si="5">C23*(1+D4)</f>
        <v>60.77</v>
      </c>
      <c r="E23" s="23">
        <f t="shared" si="5"/>
        <v>62.593100000000007</v>
      </c>
      <c r="F23" s="23">
        <f t="shared" si="5"/>
        <v>64.470893000000004</v>
      </c>
      <c r="G23" s="23">
        <f t="shared" si="5"/>
        <v>66.405019790000011</v>
      </c>
      <c r="H23" s="23">
        <f t="shared" si="5"/>
        <v>68.397170383700015</v>
      </c>
      <c r="I23" s="23">
        <f t="shared" si="5"/>
        <v>70.449085495211023</v>
      </c>
      <c r="J23" s="23">
        <f t="shared" si="5"/>
        <v>72.56255806006736</v>
      </c>
      <c r="K23" s="23">
        <f t="shared" si="5"/>
        <v>74.739434801869379</v>
      </c>
      <c r="L23" s="23">
        <f t="shared" si="5"/>
        <v>76.981617845925456</v>
      </c>
      <c r="M23" s="23">
        <f t="shared" si="5"/>
        <v>79.291066381303224</v>
      </c>
      <c r="N23" s="23">
        <f t="shared" si="5"/>
        <v>81.669798372742321</v>
      </c>
      <c r="O23" s="23">
        <f t="shared" si="5"/>
        <v>84.119892323924589</v>
      </c>
      <c r="P23" s="23">
        <f t="shared" si="5"/>
        <v>86.64348909364233</v>
      </c>
      <c r="Q23" s="23">
        <f t="shared" si="5"/>
        <v>89.242793766451598</v>
      </c>
      <c r="R23" s="23">
        <f t="shared" si="5"/>
        <v>91.920077579445149</v>
      </c>
      <c r="S23" s="23">
        <f t="shared" si="5"/>
        <v>94.677679906828502</v>
      </c>
      <c r="T23" s="23">
        <f t="shared" si="5"/>
        <v>97.518010304033353</v>
      </c>
      <c r="U23" s="23">
        <f t="shared" si="5"/>
        <v>100.44355061315436</v>
      </c>
      <c r="V23" s="23">
        <f t="shared" si="5"/>
        <v>103.45685713154899</v>
      </c>
      <c r="W23" s="23">
        <f t="shared" si="5"/>
        <v>106.56056284549545</v>
      </c>
      <c r="X23" s="23">
        <f t="shared" si="5"/>
        <v>109.75737973086032</v>
      </c>
      <c r="Y23" s="23">
        <f t="shared" si="5"/>
        <v>113.05010112278613</v>
      </c>
      <c r="Z23" s="23">
        <f t="shared" si="5"/>
        <v>116.44160415646972</v>
      </c>
      <c r="AA23" s="23">
        <f t="shared" si="5"/>
        <v>119.93485228116381</v>
      </c>
      <c r="AB23" s="23">
        <f t="shared" si="5"/>
        <v>123.53289784959873</v>
      </c>
      <c r="AC23" s="23">
        <f t="shared" si="5"/>
        <v>127.2388847850867</v>
      </c>
      <c r="AD23" s="23">
        <f t="shared" si="5"/>
        <v>131.05605132863931</v>
      </c>
      <c r="AE23" s="23">
        <f t="shared" si="5"/>
        <v>134.98773286849848</v>
      </c>
      <c r="AF23" s="23">
        <f t="shared" si="5"/>
        <v>139.03736485455343</v>
      </c>
      <c r="AG23" s="23">
        <f t="shared" si="5"/>
        <v>143.20848580019003</v>
      </c>
      <c r="AH23" s="23">
        <f t="shared" si="5"/>
        <v>147.50474037419573</v>
      </c>
      <c r="AI23" s="23">
        <f t="shared" si="5"/>
        <v>151.92988258542161</v>
      </c>
      <c r="AJ23" s="23">
        <f t="shared" si="5"/>
        <v>156.48777906298426</v>
      </c>
      <c r="AK23" s="23">
        <f t="shared" si="5"/>
        <v>161.18241243487378</v>
      </c>
      <c r="AL23" s="23">
        <f t="shared" si="5"/>
        <v>166.01788480792001</v>
      </c>
      <c r="AM23" s="23">
        <f t="shared" si="5"/>
        <v>170.99842135215761</v>
      </c>
      <c r="AN23" s="23">
        <f t="shared" si="5"/>
        <v>176.12837399272235</v>
      </c>
      <c r="AO23" s="23">
        <f t="shared" si="5"/>
        <v>181.41222521250401</v>
      </c>
      <c r="AP23" s="23">
        <f t="shared" si="5"/>
        <v>186.85459196887913</v>
      </c>
      <c r="AQ23" s="23">
        <f t="shared" si="5"/>
        <v>192.46022972794552</v>
      </c>
    </row>
    <row r="24" spans="1:45" s="4" customFormat="1" ht="11.25">
      <c r="A24" s="4" t="s">
        <v>15</v>
      </c>
      <c r="C24" s="13">
        <f t="shared" ref="C24:AQ24" si="6">C23*1.12</f>
        <v>66.080000000000013</v>
      </c>
      <c r="D24" s="13">
        <f t="shared" si="6"/>
        <v>68.062400000000011</v>
      </c>
      <c r="E24" s="13">
        <f t="shared" si="6"/>
        <v>70.104272000000009</v>
      </c>
      <c r="F24" s="13">
        <f t="shared" si="6"/>
        <v>72.207400160000006</v>
      </c>
      <c r="G24" s="13">
        <f t="shared" si="6"/>
        <v>74.373622164800025</v>
      </c>
      <c r="H24" s="13">
        <f t="shared" si="6"/>
        <v>76.604830829744017</v>
      </c>
      <c r="I24" s="13">
        <f t="shared" si="6"/>
        <v>78.902975754636358</v>
      </c>
      <c r="J24" s="13">
        <f t="shared" si="6"/>
        <v>81.27006502727545</v>
      </c>
      <c r="K24" s="13">
        <f t="shared" si="6"/>
        <v>83.708166978093715</v>
      </c>
      <c r="L24" s="13">
        <f t="shared" si="6"/>
        <v>86.219411987436516</v>
      </c>
      <c r="M24" s="13">
        <f t="shared" si="6"/>
        <v>88.805994347059624</v>
      </c>
      <c r="N24" s="13">
        <f t="shared" si="6"/>
        <v>91.470174177471407</v>
      </c>
      <c r="O24" s="13">
        <f t="shared" si="6"/>
        <v>94.214279402795555</v>
      </c>
      <c r="P24" s="13">
        <f t="shared" si="6"/>
        <v>97.040707784879416</v>
      </c>
      <c r="Q24" s="13">
        <f t="shared" si="6"/>
        <v>99.951929018425801</v>
      </c>
      <c r="R24" s="13">
        <f t="shared" si="6"/>
        <v>102.95048688897857</v>
      </c>
      <c r="S24" s="13">
        <f t="shared" si="6"/>
        <v>106.03900149564794</v>
      </c>
      <c r="T24" s="13">
        <f t="shared" si="6"/>
        <v>109.22017154051737</v>
      </c>
      <c r="U24" s="13">
        <f t="shared" si="6"/>
        <v>112.49677668673289</v>
      </c>
      <c r="V24" s="13">
        <f t="shared" si="6"/>
        <v>115.87167998733487</v>
      </c>
      <c r="W24" s="13">
        <f t="shared" si="6"/>
        <v>119.34783038695493</v>
      </c>
      <c r="X24" s="13">
        <f t="shared" si="6"/>
        <v>122.92826529856357</v>
      </c>
      <c r="Y24" s="13">
        <f t="shared" si="6"/>
        <v>126.61611325752048</v>
      </c>
      <c r="Z24" s="13">
        <f t="shared" si="6"/>
        <v>130.4145966552461</v>
      </c>
      <c r="AA24" s="13">
        <f t="shared" si="6"/>
        <v>134.32703455490349</v>
      </c>
      <c r="AB24" s="13">
        <f t="shared" si="6"/>
        <v>138.35684559155058</v>
      </c>
      <c r="AC24" s="13">
        <f t="shared" si="6"/>
        <v>142.50755095929711</v>
      </c>
      <c r="AD24" s="13">
        <f t="shared" si="6"/>
        <v>146.78277748807605</v>
      </c>
      <c r="AE24" s="13">
        <f t="shared" si="6"/>
        <v>151.1862608127183</v>
      </c>
      <c r="AF24" s="13">
        <f t="shared" si="6"/>
        <v>155.72184863709987</v>
      </c>
      <c r="AG24" s="13">
        <f t="shared" si="6"/>
        <v>160.39350409621287</v>
      </c>
      <c r="AH24" s="13">
        <f t="shared" si="6"/>
        <v>165.20530921909923</v>
      </c>
      <c r="AI24" s="13">
        <f t="shared" si="6"/>
        <v>170.16146849567221</v>
      </c>
      <c r="AJ24" s="13">
        <f t="shared" si="6"/>
        <v>175.26631255054238</v>
      </c>
      <c r="AK24" s="13">
        <f t="shared" si="6"/>
        <v>180.52430192705864</v>
      </c>
      <c r="AL24" s="13">
        <f t="shared" si="6"/>
        <v>185.94003098487042</v>
      </c>
      <c r="AM24" s="13">
        <f t="shared" si="6"/>
        <v>191.51823191441653</v>
      </c>
      <c r="AN24" s="13">
        <f t="shared" si="6"/>
        <v>197.26377887184904</v>
      </c>
      <c r="AO24" s="13">
        <f t="shared" si="6"/>
        <v>203.1816922380045</v>
      </c>
      <c r="AP24" s="13">
        <f t="shared" si="6"/>
        <v>209.27714300514464</v>
      </c>
      <c r="AQ24" s="13">
        <f t="shared" si="6"/>
        <v>215.55545729529899</v>
      </c>
    </row>
    <row r="25" spans="1:45">
      <c r="A25" s="2" t="s">
        <v>0</v>
      </c>
      <c r="C25" s="11">
        <v>29</v>
      </c>
      <c r="D25" s="12">
        <f t="shared" ref="D25:AQ25" si="7">C25*(1+D5)</f>
        <v>29</v>
      </c>
      <c r="E25" s="12">
        <f t="shared" si="7"/>
        <v>29</v>
      </c>
      <c r="F25" s="12">
        <f t="shared" si="7"/>
        <v>29</v>
      </c>
      <c r="G25" s="12">
        <f t="shared" si="7"/>
        <v>29</v>
      </c>
      <c r="H25" s="12">
        <f t="shared" si="7"/>
        <v>29</v>
      </c>
      <c r="I25" s="12">
        <f t="shared" si="7"/>
        <v>29</v>
      </c>
      <c r="J25" s="12">
        <f t="shared" si="7"/>
        <v>29</v>
      </c>
      <c r="K25" s="12">
        <f t="shared" si="7"/>
        <v>29</v>
      </c>
      <c r="L25" s="12">
        <f t="shared" si="7"/>
        <v>29</v>
      </c>
      <c r="M25" s="12">
        <f t="shared" si="7"/>
        <v>29</v>
      </c>
      <c r="N25" s="12">
        <f t="shared" si="7"/>
        <v>29</v>
      </c>
      <c r="O25" s="12">
        <f t="shared" si="7"/>
        <v>29</v>
      </c>
      <c r="P25" s="12">
        <f t="shared" si="7"/>
        <v>29</v>
      </c>
      <c r="Q25" s="12">
        <f t="shared" si="7"/>
        <v>29</v>
      </c>
      <c r="R25" s="12">
        <f t="shared" si="7"/>
        <v>29</v>
      </c>
      <c r="S25" s="12">
        <f t="shared" si="7"/>
        <v>29</v>
      </c>
      <c r="T25" s="12">
        <f t="shared" si="7"/>
        <v>29</v>
      </c>
      <c r="U25" s="12">
        <f t="shared" si="7"/>
        <v>29</v>
      </c>
      <c r="V25" s="12">
        <f t="shared" si="7"/>
        <v>29</v>
      </c>
      <c r="W25" s="12">
        <f t="shared" si="7"/>
        <v>29</v>
      </c>
      <c r="X25" s="12">
        <f t="shared" si="7"/>
        <v>29</v>
      </c>
      <c r="Y25" s="12">
        <f t="shared" si="7"/>
        <v>29</v>
      </c>
      <c r="Z25" s="12">
        <f t="shared" si="7"/>
        <v>29</v>
      </c>
      <c r="AA25" s="12">
        <f t="shared" si="7"/>
        <v>29</v>
      </c>
      <c r="AB25" s="12">
        <f t="shared" si="7"/>
        <v>29</v>
      </c>
      <c r="AC25" s="12">
        <f t="shared" si="7"/>
        <v>29</v>
      </c>
      <c r="AD25" s="12">
        <f t="shared" si="7"/>
        <v>29</v>
      </c>
      <c r="AE25" s="12">
        <f t="shared" si="7"/>
        <v>29</v>
      </c>
      <c r="AF25" s="12">
        <f t="shared" si="7"/>
        <v>29</v>
      </c>
      <c r="AG25" s="12">
        <f t="shared" si="7"/>
        <v>29</v>
      </c>
      <c r="AH25" s="12">
        <f t="shared" si="7"/>
        <v>29</v>
      </c>
      <c r="AI25" s="12">
        <f t="shared" si="7"/>
        <v>29</v>
      </c>
      <c r="AJ25" s="12">
        <f t="shared" si="7"/>
        <v>29</v>
      </c>
      <c r="AK25" s="12">
        <f t="shared" si="7"/>
        <v>29</v>
      </c>
      <c r="AL25" s="12">
        <f t="shared" si="7"/>
        <v>29</v>
      </c>
      <c r="AM25" s="12">
        <f t="shared" si="7"/>
        <v>29</v>
      </c>
      <c r="AN25" s="12">
        <f t="shared" si="7"/>
        <v>29</v>
      </c>
      <c r="AO25" s="12">
        <f t="shared" si="7"/>
        <v>29</v>
      </c>
      <c r="AP25" s="12">
        <f t="shared" si="7"/>
        <v>29</v>
      </c>
      <c r="AQ25" s="12">
        <f t="shared" si="7"/>
        <v>29</v>
      </c>
    </row>
    <row r="26" spans="1:45" ht="6" customHeight="1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  <row r="27" spans="1:45">
      <c r="A27" s="2" t="s">
        <v>6</v>
      </c>
      <c r="C27" s="12">
        <f>C23-C25</f>
        <v>30</v>
      </c>
      <c r="D27" s="12">
        <f t="shared" ref="D27:AQ27" si="8">D23-D25</f>
        <v>31.770000000000003</v>
      </c>
      <c r="E27" s="12">
        <f t="shared" si="8"/>
        <v>33.593100000000007</v>
      </c>
      <c r="F27" s="12">
        <f t="shared" si="8"/>
        <v>35.470893000000004</v>
      </c>
      <c r="G27" s="12">
        <f t="shared" si="8"/>
        <v>37.405019790000011</v>
      </c>
      <c r="H27" s="12">
        <f t="shared" si="8"/>
        <v>39.397170383700015</v>
      </c>
      <c r="I27" s="12">
        <f t="shared" si="8"/>
        <v>41.449085495211023</v>
      </c>
      <c r="J27" s="12">
        <f t="shared" si="8"/>
        <v>43.56255806006736</v>
      </c>
      <c r="K27" s="12">
        <f t="shared" si="8"/>
        <v>45.739434801869379</v>
      </c>
      <c r="L27" s="12">
        <f t="shared" si="8"/>
        <v>47.981617845925456</v>
      </c>
      <c r="M27" s="12">
        <f t="shared" si="8"/>
        <v>50.291066381303224</v>
      </c>
      <c r="N27" s="12">
        <f t="shared" si="8"/>
        <v>52.669798372742321</v>
      </c>
      <c r="O27" s="12">
        <f t="shared" si="8"/>
        <v>55.119892323924589</v>
      </c>
      <c r="P27" s="12">
        <f t="shared" si="8"/>
        <v>57.64348909364233</v>
      </c>
      <c r="Q27" s="12">
        <f t="shared" si="8"/>
        <v>60.242793766451598</v>
      </c>
      <c r="R27" s="12">
        <f t="shared" si="8"/>
        <v>62.920077579445149</v>
      </c>
      <c r="S27" s="12">
        <f t="shared" si="8"/>
        <v>65.677679906828502</v>
      </c>
      <c r="T27" s="12">
        <f t="shared" si="8"/>
        <v>68.518010304033353</v>
      </c>
      <c r="U27" s="12">
        <f t="shared" si="8"/>
        <v>71.443550613154358</v>
      </c>
      <c r="V27" s="12">
        <f t="shared" si="8"/>
        <v>74.456857131548986</v>
      </c>
      <c r="W27" s="12">
        <f t="shared" si="8"/>
        <v>77.560562845495454</v>
      </c>
      <c r="X27" s="12">
        <f t="shared" si="8"/>
        <v>80.757379730860322</v>
      </c>
      <c r="Y27" s="12">
        <f t="shared" si="8"/>
        <v>84.050101122786131</v>
      </c>
      <c r="Z27" s="12">
        <f t="shared" si="8"/>
        <v>87.441604156469722</v>
      </c>
      <c r="AA27" s="12">
        <f t="shared" si="8"/>
        <v>90.934852281163813</v>
      </c>
      <c r="AB27" s="12">
        <f t="shared" si="8"/>
        <v>94.532897849598726</v>
      </c>
      <c r="AC27" s="12">
        <f t="shared" si="8"/>
        <v>98.238884785086697</v>
      </c>
      <c r="AD27" s="12">
        <f t="shared" si="8"/>
        <v>102.05605132863931</v>
      </c>
      <c r="AE27" s="12">
        <f t="shared" si="8"/>
        <v>105.98773286849848</v>
      </c>
      <c r="AF27" s="12">
        <f t="shared" si="8"/>
        <v>110.03736485455343</v>
      </c>
      <c r="AG27" s="12">
        <f t="shared" si="8"/>
        <v>114.20848580019003</v>
      </c>
      <c r="AH27" s="12">
        <f t="shared" si="8"/>
        <v>118.50474037419573</v>
      </c>
      <c r="AI27" s="12">
        <f t="shared" si="8"/>
        <v>122.92988258542161</v>
      </c>
      <c r="AJ27" s="12">
        <f t="shared" si="8"/>
        <v>127.48777906298426</v>
      </c>
      <c r="AK27" s="12">
        <f t="shared" si="8"/>
        <v>132.18241243487378</v>
      </c>
      <c r="AL27" s="12">
        <f t="shared" si="8"/>
        <v>137.01788480792001</v>
      </c>
      <c r="AM27" s="12">
        <f t="shared" si="8"/>
        <v>141.99842135215761</v>
      </c>
      <c r="AN27" s="12">
        <f t="shared" si="8"/>
        <v>147.12837399272235</v>
      </c>
      <c r="AO27" s="12">
        <f t="shared" si="8"/>
        <v>152.41222521250401</v>
      </c>
      <c r="AP27" s="12">
        <f t="shared" si="8"/>
        <v>157.85459196887913</v>
      </c>
      <c r="AQ27" s="12">
        <f t="shared" si="8"/>
        <v>163.46022972794552</v>
      </c>
    </row>
    <row r="28" spans="1:45" ht="6" customHeight="1"/>
    <row r="29" spans="1:45">
      <c r="A29" s="14" t="s">
        <v>7</v>
      </c>
      <c r="B29" s="14"/>
    </row>
    <row r="30" spans="1:45" s="3" customFormat="1">
      <c r="A30" s="24" t="s">
        <v>17</v>
      </c>
      <c r="B30" s="24"/>
      <c r="C30" s="25">
        <v>1000</v>
      </c>
      <c r="D30" s="25">
        <f t="shared" ref="D30:AQ30" si="9">D11*D27/1000</f>
        <v>874.94580000000008</v>
      </c>
      <c r="E30" s="25">
        <f t="shared" si="9"/>
        <v>943.65705348000017</v>
      </c>
      <c r="F30" s="25">
        <f t="shared" si="9"/>
        <v>1011.3518475006661</v>
      </c>
      <c r="G30" s="25">
        <f t="shared" si="9"/>
        <v>1082.4954536236712</v>
      </c>
      <c r="H30" s="25">
        <f t="shared" si="9"/>
        <v>1151.5494617053464</v>
      </c>
      <c r="I30" s="25">
        <f t="shared" si="9"/>
        <v>1223.6406407257195</v>
      </c>
      <c r="J30" s="25">
        <f t="shared" si="9"/>
        <v>1298.89393161775</v>
      </c>
      <c r="K30" s="25">
        <f t="shared" si="9"/>
        <v>1377.439335863437</v>
      </c>
      <c r="L30" s="25">
        <f t="shared" si="9"/>
        <v>1459.4121196882402</v>
      </c>
      <c r="M30" s="25">
        <f t="shared" si="9"/>
        <v>1544.953026487078</v>
      </c>
      <c r="N30" s="25">
        <f t="shared" si="9"/>
        <v>1634.2084978136631</v>
      </c>
      <c r="O30" s="25">
        <f t="shared" si="9"/>
        <v>1727.3309032783011</v>
      </c>
      <c r="P30" s="25">
        <f t="shared" si="9"/>
        <v>1824.4787797131917</v>
      </c>
      <c r="Q30" s="25">
        <f t="shared" si="9"/>
        <v>1925.8170799787356</v>
      </c>
      <c r="R30" s="25">
        <f t="shared" si="9"/>
        <v>2031.5174317994124</v>
      </c>
      <c r="S30" s="25">
        <f t="shared" si="9"/>
        <v>2141.7584070334378</v>
      </c>
      <c r="T30" s="25">
        <f t="shared" si="9"/>
        <v>2256.7258017967192</v>
      </c>
      <c r="U30" s="25">
        <f t="shared" si="9"/>
        <v>2376.6129278785593</v>
      </c>
      <c r="V30" s="25">
        <f t="shared" si="9"/>
        <v>2501.6209159041919</v>
      </c>
      <c r="W30" s="25">
        <f t="shared" si="9"/>
        <v>2631.9590307175781</v>
      </c>
      <c r="X30" s="25">
        <f t="shared" si="9"/>
        <v>2767.8449994769694</v>
      </c>
      <c r="Y30" s="25">
        <f t="shared" si="9"/>
        <v>2909.5053529755787</v>
      </c>
      <c r="Z30" s="25">
        <f t="shared" si="9"/>
        <v>3057.1757807203785</v>
      </c>
      <c r="AA30" s="25">
        <f t="shared" si="9"/>
        <v>3211.1015003234925</v>
      </c>
      <c r="AB30" s="25">
        <f t="shared" si="9"/>
        <v>3371.537641783013</v>
      </c>
      <c r="AC30" s="25">
        <f t="shared" si="9"/>
        <v>3538.7496472533167</v>
      </c>
      <c r="AD30" s="25">
        <f t="shared" si="9"/>
        <v>3713.0136869291387</v>
      </c>
      <c r="AE30" s="25">
        <f t="shared" si="9"/>
        <v>3894.6170916928108</v>
      </c>
      <c r="AF30" s="25">
        <f t="shared" si="9"/>
        <v>4083.8588032002631</v>
      </c>
      <c r="AG30" s="25">
        <f t="shared" si="9"/>
        <v>4281.0498421085886</v>
      </c>
      <c r="AH30" s="25">
        <f t="shared" si="9"/>
        <v>4486.5137951763136</v>
      </c>
      <c r="AI30" s="25">
        <f t="shared" si="9"/>
        <v>4700.5873219969735</v>
      </c>
      <c r="AJ30" s="25">
        <f t="shared" si="9"/>
        <v>4923.6206821572587</v>
      </c>
      <c r="AK30" s="25">
        <f t="shared" si="9"/>
        <v>5155.9782836428394</v>
      </c>
      <c r="AL30" s="25">
        <f t="shared" si="9"/>
        <v>5398.0392533482382</v>
      </c>
      <c r="AM30" s="25">
        <f t="shared" si="9"/>
        <v>5650.1980305815086</v>
      </c>
      <c r="AN30" s="25">
        <f t="shared" si="9"/>
        <v>5912.864984490514</v>
      </c>
      <c r="AO30" s="25">
        <f t="shared" si="9"/>
        <v>6186.4670563748168</v>
      </c>
      <c r="AP30" s="25">
        <f t="shared" si="9"/>
        <v>6471.4484278861519</v>
      </c>
      <c r="AQ30" s="25">
        <f t="shared" si="9"/>
        <v>6768.2712161607869</v>
      </c>
      <c r="AS30" s="16">
        <f>SUM(C30:X30)</f>
        <v>36788.213446082664</v>
      </c>
    </row>
    <row r="31" spans="1:45" s="3" customFormat="1">
      <c r="A31" s="24" t="s">
        <v>25</v>
      </c>
      <c r="B31" s="24"/>
      <c r="C31" s="25"/>
      <c r="D31" s="25">
        <f>D21</f>
        <v>-99</v>
      </c>
      <c r="E31" s="25">
        <f t="shared" ref="E31:AQ31" si="10">E21</f>
        <v>-99</v>
      </c>
      <c r="F31" s="25">
        <f t="shared" si="10"/>
        <v>-99</v>
      </c>
      <c r="G31" s="25">
        <f t="shared" si="10"/>
        <v>-99</v>
      </c>
      <c r="H31" s="25">
        <f t="shared" si="10"/>
        <v>-1099</v>
      </c>
      <c r="I31" s="25">
        <f t="shared" si="10"/>
        <v>-150</v>
      </c>
      <c r="J31" s="25">
        <f t="shared" si="10"/>
        <v>-5085</v>
      </c>
      <c r="K31" s="25">
        <f t="shared" si="10"/>
        <v>-3965</v>
      </c>
      <c r="L31" s="25">
        <f t="shared" si="10"/>
        <v>0</v>
      </c>
      <c r="M31" s="25">
        <f t="shared" si="10"/>
        <v>0</v>
      </c>
      <c r="N31" s="25">
        <f t="shared" si="10"/>
        <v>0</v>
      </c>
      <c r="O31" s="25">
        <f t="shared" si="10"/>
        <v>0</v>
      </c>
      <c r="P31" s="25">
        <f t="shared" si="10"/>
        <v>0</v>
      </c>
      <c r="Q31" s="25">
        <f t="shared" si="10"/>
        <v>-1000</v>
      </c>
      <c r="R31" s="25">
        <f t="shared" si="10"/>
        <v>-8600</v>
      </c>
      <c r="S31" s="25">
        <f t="shared" si="10"/>
        <v>0</v>
      </c>
      <c r="T31" s="25">
        <f t="shared" si="10"/>
        <v>0</v>
      </c>
      <c r="U31" s="25">
        <f t="shared" si="10"/>
        <v>0</v>
      </c>
      <c r="V31" s="25">
        <f t="shared" si="10"/>
        <v>0</v>
      </c>
      <c r="W31" s="25">
        <f t="shared" si="10"/>
        <v>0</v>
      </c>
      <c r="X31" s="25">
        <f t="shared" si="10"/>
        <v>0</v>
      </c>
      <c r="Y31" s="25">
        <f t="shared" si="10"/>
        <v>0</v>
      </c>
      <c r="Z31" s="25">
        <f t="shared" si="10"/>
        <v>0</v>
      </c>
      <c r="AA31" s="25">
        <f t="shared" si="10"/>
        <v>0</v>
      </c>
      <c r="AB31" s="25">
        <f t="shared" si="10"/>
        <v>0</v>
      </c>
      <c r="AC31" s="25">
        <f t="shared" si="10"/>
        <v>0</v>
      </c>
      <c r="AD31" s="25">
        <f t="shared" si="10"/>
        <v>0</v>
      </c>
      <c r="AE31" s="25">
        <f t="shared" si="10"/>
        <v>0</v>
      </c>
      <c r="AF31" s="25">
        <f t="shared" si="10"/>
        <v>0</v>
      </c>
      <c r="AG31" s="25">
        <f t="shared" si="10"/>
        <v>0</v>
      </c>
      <c r="AH31" s="25">
        <f t="shared" si="10"/>
        <v>0</v>
      </c>
      <c r="AI31" s="25">
        <f t="shared" si="10"/>
        <v>0</v>
      </c>
      <c r="AJ31" s="25">
        <f t="shared" si="10"/>
        <v>0</v>
      </c>
      <c r="AK31" s="25">
        <f t="shared" si="10"/>
        <v>0</v>
      </c>
      <c r="AL31" s="25">
        <f t="shared" si="10"/>
        <v>0</v>
      </c>
      <c r="AM31" s="25">
        <f t="shared" si="10"/>
        <v>0</v>
      </c>
      <c r="AN31" s="25">
        <f t="shared" si="10"/>
        <v>0</v>
      </c>
      <c r="AO31" s="25">
        <f t="shared" si="10"/>
        <v>0</v>
      </c>
      <c r="AP31" s="25">
        <f t="shared" si="10"/>
        <v>0</v>
      </c>
      <c r="AQ31" s="25">
        <f t="shared" si="10"/>
        <v>0</v>
      </c>
      <c r="AS31" s="16"/>
    </row>
    <row r="32" spans="1:45">
      <c r="A32" s="2" t="s">
        <v>27</v>
      </c>
      <c r="C32" s="9">
        <f>C30</f>
        <v>1000</v>
      </c>
      <c r="D32" s="9">
        <f t="shared" ref="D32:AQ32" si="11">D30+D31</f>
        <v>775.94580000000008</v>
      </c>
      <c r="E32" s="9">
        <f t="shared" si="11"/>
        <v>844.65705348000017</v>
      </c>
      <c r="F32" s="9">
        <f t="shared" si="11"/>
        <v>912.35184750066605</v>
      </c>
      <c r="G32" s="9">
        <f t="shared" si="11"/>
        <v>983.49545362367121</v>
      </c>
      <c r="H32" s="9">
        <f t="shared" si="11"/>
        <v>52.549461705346403</v>
      </c>
      <c r="I32" s="9">
        <f t="shared" si="11"/>
        <v>1073.6406407257195</v>
      </c>
      <c r="J32" s="9">
        <f t="shared" si="11"/>
        <v>-3786.1060683822498</v>
      </c>
      <c r="K32" s="9">
        <f t="shared" si="11"/>
        <v>-2587.560664136563</v>
      </c>
      <c r="L32" s="9">
        <f t="shared" si="11"/>
        <v>1459.4121196882402</v>
      </c>
      <c r="M32" s="9">
        <f t="shared" si="11"/>
        <v>1544.953026487078</v>
      </c>
      <c r="N32" s="9">
        <f t="shared" si="11"/>
        <v>1634.2084978136631</v>
      </c>
      <c r="O32" s="9">
        <f t="shared" si="11"/>
        <v>1727.3309032783011</v>
      </c>
      <c r="P32" s="9">
        <f t="shared" si="11"/>
        <v>1824.4787797131917</v>
      </c>
      <c r="Q32" s="9">
        <f t="shared" si="11"/>
        <v>925.81707997873559</v>
      </c>
      <c r="R32" s="9">
        <f t="shared" si="11"/>
        <v>-6568.4825682005876</v>
      </c>
      <c r="S32" s="9">
        <f t="shared" si="11"/>
        <v>2141.7584070334378</v>
      </c>
      <c r="T32" s="9">
        <f t="shared" si="11"/>
        <v>2256.7258017967192</v>
      </c>
      <c r="U32" s="9">
        <f t="shared" si="11"/>
        <v>2376.6129278785593</v>
      </c>
      <c r="V32" s="9">
        <f t="shared" si="11"/>
        <v>2501.6209159041919</v>
      </c>
      <c r="W32" s="9">
        <f t="shared" si="11"/>
        <v>2631.9590307175781</v>
      </c>
      <c r="X32" s="9">
        <f t="shared" si="11"/>
        <v>2767.8449994769694</v>
      </c>
      <c r="Y32" s="9">
        <f t="shared" si="11"/>
        <v>2909.5053529755787</v>
      </c>
      <c r="Z32" s="9">
        <f t="shared" si="11"/>
        <v>3057.1757807203785</v>
      </c>
      <c r="AA32" s="9">
        <f t="shared" si="11"/>
        <v>3211.1015003234925</v>
      </c>
      <c r="AB32" s="9">
        <f t="shared" si="11"/>
        <v>3371.537641783013</v>
      </c>
      <c r="AC32" s="9">
        <f t="shared" si="11"/>
        <v>3538.7496472533167</v>
      </c>
      <c r="AD32" s="9">
        <f t="shared" si="11"/>
        <v>3713.0136869291387</v>
      </c>
      <c r="AE32" s="9">
        <f t="shared" si="11"/>
        <v>3894.6170916928108</v>
      </c>
      <c r="AF32" s="9">
        <f t="shared" si="11"/>
        <v>4083.8588032002631</v>
      </c>
      <c r="AG32" s="9">
        <f t="shared" si="11"/>
        <v>4281.0498421085886</v>
      </c>
      <c r="AH32" s="9">
        <f t="shared" si="11"/>
        <v>4486.5137951763136</v>
      </c>
      <c r="AI32" s="9">
        <f t="shared" si="11"/>
        <v>4700.5873219969735</v>
      </c>
      <c r="AJ32" s="9">
        <f t="shared" si="11"/>
        <v>4923.6206821572587</v>
      </c>
      <c r="AK32" s="9">
        <f t="shared" si="11"/>
        <v>5155.9782836428394</v>
      </c>
      <c r="AL32" s="9">
        <f t="shared" si="11"/>
        <v>5398.0392533482382</v>
      </c>
      <c r="AM32" s="9">
        <f t="shared" si="11"/>
        <v>5650.1980305815086</v>
      </c>
      <c r="AN32" s="9">
        <f t="shared" si="11"/>
        <v>5912.864984490514</v>
      </c>
      <c r="AO32" s="9">
        <f t="shared" si="11"/>
        <v>6186.4670563748168</v>
      </c>
      <c r="AP32" s="9">
        <f t="shared" si="11"/>
        <v>6471.4484278861519</v>
      </c>
      <c r="AQ32" s="9">
        <f t="shared" si="11"/>
        <v>6768.2712161607869</v>
      </c>
    </row>
    <row r="33" spans="1:45">
      <c r="A33" s="2" t="s">
        <v>10</v>
      </c>
      <c r="B33" s="3"/>
      <c r="D33" s="9">
        <f>(C32+D32)*D8</f>
        <v>0</v>
      </c>
      <c r="E33" s="9">
        <f t="shared" ref="E33:K33" si="12">IF(D34&lt;0,0,D34*E8)</f>
        <v>0</v>
      </c>
      <c r="F33" s="9">
        <f t="shared" si="12"/>
        <v>0</v>
      </c>
      <c r="G33" s="9">
        <f t="shared" si="12"/>
        <v>0</v>
      </c>
      <c r="H33" s="9">
        <f t="shared" si="12"/>
        <v>0</v>
      </c>
      <c r="I33" s="9">
        <f t="shared" si="12"/>
        <v>0</v>
      </c>
      <c r="J33" s="9">
        <f t="shared" si="12"/>
        <v>0</v>
      </c>
      <c r="K33" s="9">
        <f t="shared" si="12"/>
        <v>0</v>
      </c>
      <c r="L33" s="9">
        <f>IF(K34&lt;0,0,K34*L8)</f>
        <v>0</v>
      </c>
      <c r="M33" s="9">
        <f>IF(L34&lt;0,0,L34*M8)</f>
        <v>0</v>
      </c>
      <c r="N33" s="9">
        <f t="shared" ref="N33:AQ33" si="13">IF(M34&lt;0,0,M34*N8)</f>
        <v>0</v>
      </c>
      <c r="O33" s="9">
        <f t="shared" si="13"/>
        <v>0</v>
      </c>
      <c r="P33" s="9">
        <f t="shared" si="13"/>
        <v>0</v>
      </c>
      <c r="Q33" s="9">
        <f t="shared" si="13"/>
        <v>0</v>
      </c>
      <c r="R33" s="9">
        <f t="shared" si="13"/>
        <v>0</v>
      </c>
      <c r="S33" s="9">
        <f t="shared" si="13"/>
        <v>0</v>
      </c>
      <c r="T33" s="9">
        <f t="shared" si="13"/>
        <v>0</v>
      </c>
      <c r="U33" s="9">
        <f t="shared" si="13"/>
        <v>0</v>
      </c>
      <c r="V33" s="9">
        <f t="shared" si="13"/>
        <v>0</v>
      </c>
      <c r="W33" s="9">
        <f t="shared" si="13"/>
        <v>0</v>
      </c>
      <c r="X33" s="9">
        <f t="shared" si="13"/>
        <v>0</v>
      </c>
      <c r="Y33" s="9">
        <f t="shared" si="13"/>
        <v>0</v>
      </c>
      <c r="Z33" s="9">
        <f t="shared" si="13"/>
        <v>0</v>
      </c>
      <c r="AA33" s="9">
        <f t="shared" si="13"/>
        <v>0</v>
      </c>
      <c r="AB33" s="9">
        <f t="shared" si="13"/>
        <v>0</v>
      </c>
      <c r="AC33" s="9">
        <f t="shared" si="13"/>
        <v>0</v>
      </c>
      <c r="AD33" s="9">
        <f t="shared" si="13"/>
        <v>0</v>
      </c>
      <c r="AE33" s="9">
        <f t="shared" si="13"/>
        <v>0</v>
      </c>
      <c r="AF33" s="9">
        <f t="shared" si="13"/>
        <v>0</v>
      </c>
      <c r="AG33" s="9">
        <f t="shared" si="13"/>
        <v>0</v>
      </c>
      <c r="AH33" s="9">
        <f t="shared" si="13"/>
        <v>0</v>
      </c>
      <c r="AI33" s="9">
        <f t="shared" si="13"/>
        <v>0</v>
      </c>
      <c r="AJ33" s="9">
        <f t="shared" si="13"/>
        <v>0</v>
      </c>
      <c r="AK33" s="9">
        <f t="shared" si="13"/>
        <v>0</v>
      </c>
      <c r="AL33" s="9">
        <f t="shared" si="13"/>
        <v>0</v>
      </c>
      <c r="AM33" s="9">
        <f t="shared" si="13"/>
        <v>0</v>
      </c>
      <c r="AN33" s="9">
        <f t="shared" si="13"/>
        <v>0</v>
      </c>
      <c r="AO33" s="9">
        <f t="shared" si="13"/>
        <v>0</v>
      </c>
      <c r="AP33" s="9">
        <f t="shared" si="13"/>
        <v>0</v>
      </c>
      <c r="AQ33" s="9">
        <f t="shared" si="13"/>
        <v>0</v>
      </c>
      <c r="AS33" s="15">
        <f>FV(D8,20,D30)</f>
        <v>-17498.916000000001</v>
      </c>
    </row>
    <row r="34" spans="1:45" s="17" customFormat="1" ht="15.75">
      <c r="A34" s="20" t="s">
        <v>28</v>
      </c>
      <c r="B34" s="20"/>
      <c r="C34" s="20"/>
      <c r="D34" s="21">
        <f>C32+D32+D33</f>
        <v>1775.9458</v>
      </c>
      <c r="E34" s="21">
        <f>D34+E33+(E32)</f>
        <v>2620.6028534800002</v>
      </c>
      <c r="F34" s="21">
        <f>E34+F32+F33</f>
        <v>3532.9547009806665</v>
      </c>
      <c r="G34" s="21">
        <f t="shared" ref="G34:AQ34" si="14">F34+G32+G33</f>
        <v>4516.4501546043375</v>
      </c>
      <c r="H34" s="21">
        <f t="shared" si="14"/>
        <v>4568.9996163096839</v>
      </c>
      <c r="I34" s="21">
        <f t="shared" si="14"/>
        <v>5642.6402570354039</v>
      </c>
      <c r="J34" s="21">
        <f t="shared" si="14"/>
        <v>1856.5341886531542</v>
      </c>
      <c r="K34" s="21">
        <f t="shared" si="14"/>
        <v>-731.02647548340883</v>
      </c>
      <c r="L34" s="21">
        <f t="shared" si="14"/>
        <v>728.38564420483135</v>
      </c>
      <c r="M34" s="21">
        <f t="shared" si="14"/>
        <v>2273.3386706919091</v>
      </c>
      <c r="N34" s="21">
        <f t="shared" si="14"/>
        <v>3907.5471685055722</v>
      </c>
      <c r="O34" s="21">
        <f t="shared" si="14"/>
        <v>5634.8780717838736</v>
      </c>
      <c r="P34" s="21">
        <f t="shared" si="14"/>
        <v>7459.3568514970648</v>
      </c>
      <c r="Q34" s="21">
        <f t="shared" si="14"/>
        <v>8385.1739314757997</v>
      </c>
      <c r="R34" s="21">
        <f t="shared" si="14"/>
        <v>1816.6913632752121</v>
      </c>
      <c r="S34" s="21">
        <f t="shared" si="14"/>
        <v>3958.4497703086499</v>
      </c>
      <c r="T34" s="21">
        <f t="shared" si="14"/>
        <v>6215.1755721053687</v>
      </c>
      <c r="U34" s="21">
        <f t="shared" si="14"/>
        <v>8591.788499983928</v>
      </c>
      <c r="V34" s="21">
        <f t="shared" si="14"/>
        <v>11093.40941588812</v>
      </c>
      <c r="W34" s="21">
        <f t="shared" si="14"/>
        <v>13725.368446605698</v>
      </c>
      <c r="X34" s="21">
        <f t="shared" si="14"/>
        <v>16493.213446082667</v>
      </c>
      <c r="Y34" s="21">
        <f t="shared" si="14"/>
        <v>19402.718799058246</v>
      </c>
      <c r="Z34" s="21">
        <f t="shared" si="14"/>
        <v>22459.894579778625</v>
      </c>
      <c r="AA34" s="21">
        <f t="shared" si="14"/>
        <v>25670.996080102119</v>
      </c>
      <c r="AB34" s="21">
        <f t="shared" si="14"/>
        <v>29042.533721885131</v>
      </c>
      <c r="AC34" s="21">
        <f t="shared" si="14"/>
        <v>32581.283369138448</v>
      </c>
      <c r="AD34" s="21">
        <f t="shared" si="14"/>
        <v>36294.297056067589</v>
      </c>
      <c r="AE34" s="21">
        <f t="shared" si="14"/>
        <v>40188.914147760399</v>
      </c>
      <c r="AF34" s="21">
        <f t="shared" si="14"/>
        <v>44272.772950960665</v>
      </c>
      <c r="AG34" s="21">
        <f t="shared" si="14"/>
        <v>48553.822793069252</v>
      </c>
      <c r="AH34" s="21">
        <f t="shared" si="14"/>
        <v>53040.336588245569</v>
      </c>
      <c r="AI34" s="21">
        <f t="shared" si="14"/>
        <v>57740.923910242542</v>
      </c>
      <c r="AJ34" s="21">
        <f t="shared" si="14"/>
        <v>62664.544592399798</v>
      </c>
      <c r="AK34" s="21">
        <f t="shared" si="14"/>
        <v>67820.52287604264</v>
      </c>
      <c r="AL34" s="21">
        <f t="shared" si="14"/>
        <v>73218.562129390877</v>
      </c>
      <c r="AM34" s="21">
        <f t="shared" si="14"/>
        <v>78868.760159972386</v>
      </c>
      <c r="AN34" s="21">
        <f t="shared" si="14"/>
        <v>84781.625144462902</v>
      </c>
      <c r="AO34" s="21">
        <f t="shared" si="14"/>
        <v>90968.092200837724</v>
      </c>
      <c r="AP34" s="21">
        <f t="shared" si="14"/>
        <v>97439.540628723873</v>
      </c>
      <c r="AQ34" s="21">
        <f t="shared" si="14"/>
        <v>104207.81184488467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ABB Excel Template (2)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30AB371-4956-474F-B192-5E83C364172A}">
  <ds:schemaRefs/>
</ds:datastoreItem>
</file>

<file path=customXml/itemProps2.xml><?xml version="1.0" encoding="utf-8"?>
<ds:datastoreItem xmlns:ds="http://schemas.openxmlformats.org/officeDocument/2006/customXml" ds:itemID="{33AFE24D-024C-4D19-9BBA-2FD568CDA0AE}">
  <ds:schemaRefs/>
</ds:datastoreItem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Kalkulace_v1</vt:lpstr>
      <vt:lpstr>Kalkulace_v2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2025-07-15T11:22:22Z</dcterms:created>
  <dcterms:modified xsi:type="dcterms:W3CDTF">2025-09-09T08:45:27Z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abb</vt:lpwstr>
  </property>
  <property fmtid="{D5CDD505-2E9C-101B-9397-08002B2CF9AE}" pid="3" name="TemplafyTemplateId">
    <vt:lpwstr>1229354708332708688</vt:lpwstr>
  </property>
  <property fmtid="{D5CDD505-2E9C-101B-9397-08002B2CF9AE}" pid="4" name="TemplafyUserProfileId">
    <vt:lpwstr>637974405252840750</vt:lpwstr>
  </property>
  <property fmtid="{D5CDD505-2E9C-101B-9397-08002B2CF9AE}" pid="5" name="TemplafyLanguageCode">
    <vt:lpwstr>en-US</vt:lpwstr>
  </property>
  <property fmtid="{D5CDD505-2E9C-101B-9397-08002B2CF9AE}" pid="6" name="TemplafyFromBlank">
    <vt:bool>true</vt:bool>
  </property>
</Properties>
</file>